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20" yWindow="760" windowWidth="17060" windowHeight="8260" tabRatio="500" activeTab="1"/>
  </bookViews>
  <sheets>
    <sheet name="Baptêmes" sheetId="1" r:id="rId1"/>
    <sheet name="Mariages" sheetId="2" r:id="rId2"/>
    <sheet name="Sépultures" sheetId="3" r:id="rId3"/>
  </sheets>
  <definedNames/>
  <calcPr fullCalcOnLoad="1"/>
</workbook>
</file>

<file path=xl/sharedStrings.xml><?xml version="1.0" encoding="utf-8"?>
<sst xmlns="http://schemas.openxmlformats.org/spreadsheetml/2006/main" count="13893" uniqueCount="6190">
  <si>
    <t>"d'Urtail"</t>
  </si>
  <si>
    <t>GENAIN Jeanne</t>
  </si>
  <si>
    <t>MERZELLE Pierre de Pampelie sergent de la barronie de Parthenay</t>
  </si>
  <si>
    <t>BACHILLON Benoiste</t>
  </si>
  <si>
    <t>-</t>
  </si>
  <si>
    <t>1637/05/28</t>
  </si>
  <si>
    <t>MARCIER</t>
  </si>
  <si>
    <t>Marie</t>
  </si>
  <si>
    <t>BONNENFANT Mathurine</t>
  </si>
  <si>
    <t>1637/10/15</t>
  </si>
  <si>
    <t>MARTIN</t>
  </si>
  <si>
    <t>Simone</t>
  </si>
  <si>
    <t>Beauregard</t>
  </si>
  <si>
    <t>PALLISSONNE Jeanne</t>
  </si>
  <si>
    <t>1637/10/01</t>
  </si>
  <si>
    <t>MARTINEAU</t>
  </si>
  <si>
    <t>OLLIVIé Hillaire</t>
  </si>
  <si>
    <t>1641/04/08</t>
  </si>
  <si>
    <t>MOYNE</t>
  </si>
  <si>
    <t>Renée</t>
  </si>
  <si>
    <t>mestairie de la Meliouchère</t>
  </si>
  <si>
    <t>CHASGNON Marguerite</t>
  </si>
  <si>
    <t>DHEMETOUT Denis</t>
  </si>
  <si>
    <t>LAMBERT Renée d'Azay</t>
  </si>
  <si>
    <t>1643/03/01</t>
  </si>
  <si>
    <t>Jacquette</t>
  </si>
  <si>
    <t xml:space="preserve">CHAIGNON Marguerite </t>
  </si>
  <si>
    <t>AUBRIT Pierre</t>
  </si>
  <si>
    <t>BABIN Jacquette</t>
  </si>
  <si>
    <t>1637/10/08</t>
  </si>
  <si>
    <t>ROSARD</t>
  </si>
  <si>
    <t>Geofroy</t>
  </si>
  <si>
    <t>la Chorière</t>
  </si>
  <si>
    <t>FRELAN Marguerite</t>
  </si>
  <si>
    <t>1642/11/13</t>
  </si>
  <si>
    <t>ROY</t>
  </si>
  <si>
    <t>MOYNE Jeanne</t>
  </si>
  <si>
    <t>CHAIGNE Pierre</t>
  </si>
  <si>
    <t>LIEVRE Marie</t>
  </si>
  <si>
    <t>1643/07/09</t>
  </si>
  <si>
    <t>RUFFIN</t>
  </si>
  <si>
    <t>Bastien</t>
  </si>
  <si>
    <t>AYRAULT Anne</t>
  </si>
  <si>
    <t>FOUCHIER Bonnaventure</t>
  </si>
  <si>
    <t>1643/04/18</t>
  </si>
  <si>
    <t>Baptêmes</t>
  </si>
  <si>
    <t>Allonne</t>
  </si>
  <si>
    <t>1637-52</t>
  </si>
  <si>
    <t>Date</t>
  </si>
  <si>
    <t>Nom</t>
  </si>
  <si>
    <t>Prénom</t>
  </si>
  <si>
    <t>Père</t>
  </si>
  <si>
    <t>Lieu</t>
  </si>
  <si>
    <t>Mère</t>
  </si>
  <si>
    <t>Mf=BOUFFARD Simon,Ff= MARCETEAU Mathurin, Ftantes= BOIRE Mathurine et Fse</t>
  </si>
  <si>
    <t>BOUFFARD</t>
  </si>
  <si>
    <t>AURY</t>
  </si>
  <si>
    <t>Claude</t>
  </si>
  <si>
    <t>GUIGNARD Marie</t>
  </si>
  <si>
    <t>1682/07/10</t>
  </si>
  <si>
    <t>sergent de la duché de la Meilleraye à Parthenay</t>
  </si>
  <si>
    <t>BEAUBEAU François fils de Pierre laboureur</t>
  </si>
  <si>
    <t>BOUCHET Marie fille de + mre BOUCHET Pierre sergent royal</t>
  </si>
  <si>
    <t>1668/06/14</t>
  </si>
  <si>
    <t>BABINOT</t>
  </si>
  <si>
    <t>Anne</t>
  </si>
  <si>
    <t>Nicolas</t>
  </si>
  <si>
    <t>1669/07/14</t>
  </si>
  <si>
    <t>BARANGER</t>
  </si>
  <si>
    <t>sr de la Grange</t>
  </si>
  <si>
    <t>MARITEAU Genne(dame)</t>
  </si>
  <si>
    <t>BARANGER Gedeon sr de la Vergne</t>
  </si>
  <si>
    <t>RICHART Anne tous gens de probité et de biens</t>
  </si>
  <si>
    <t>1671/04/14</t>
  </si>
  <si>
    <t>Gedeon sr de la Vergne(venerable me)</t>
  </si>
  <si>
    <t>BISLEAU Marie</t>
  </si>
  <si>
    <t>GIRAUD Fs venerable me(signe GIRAULT)</t>
  </si>
  <si>
    <t>1667/08/22</t>
  </si>
  <si>
    <t>BARANGIER</t>
  </si>
  <si>
    <t>Claude(fille)</t>
  </si>
  <si>
    <t>François(maistre)</t>
  </si>
  <si>
    <t>MARITEAU Genne</t>
  </si>
  <si>
    <t>VINSENEAU Philippe(maistre signe VINCENAUD)</t>
  </si>
  <si>
    <t>BARANGER Claude</t>
  </si>
  <si>
    <t>1674/10/14</t>
  </si>
  <si>
    <t>Gédéon(maistre)</t>
  </si>
  <si>
    <t>MARITTEAU Marie(dame)</t>
  </si>
  <si>
    <t>1675/07/22</t>
  </si>
  <si>
    <t>BARATHON</t>
  </si>
  <si>
    <t>CHASAY Jeanne</t>
  </si>
  <si>
    <t>1682/08/01</t>
  </si>
  <si>
    <t>MESTAIER Françoise</t>
  </si>
  <si>
    <t>PHILIPPE Ollivier sgr du Retail (noble homme)</t>
  </si>
  <si>
    <t>BAUDET Benoiste</t>
  </si>
  <si>
    <t>1637/06/11</t>
  </si>
  <si>
    <t>BRENAUDEAU</t>
  </si>
  <si>
    <t>Louise</t>
  </si>
  <si>
    <t>Toussaint</t>
  </si>
  <si>
    <t>foullaideur</t>
  </si>
  <si>
    <t>BRELLAT Gabrielle</t>
  </si>
  <si>
    <t>GRELIé François</t>
  </si>
  <si>
    <t>MOINE Lse csg tous du Retail</t>
  </si>
  <si>
    <t>1637/09/13</t>
  </si>
  <si>
    <t>CHARON</t>
  </si>
  <si>
    <t>mareschal</t>
  </si>
  <si>
    <t>QUINTARD Perette</t>
  </si>
  <si>
    <t>1640/03/09</t>
  </si>
  <si>
    <t>CHASGNON</t>
  </si>
  <si>
    <t>la Pisonniere</t>
  </si>
  <si>
    <t>SOULET Renée</t>
  </si>
  <si>
    <t>BOUCHET Catherine</t>
  </si>
  <si>
    <t>1643/04/06</t>
  </si>
  <si>
    <t>DAUBERT (ou GAUBERT)</t>
  </si>
  <si>
    <t>Guyonne</t>
  </si>
  <si>
    <t>BOBIN Charlotte</t>
  </si>
  <si>
    <t>BOUCHET Pierre</t>
  </si>
  <si>
    <t>+</t>
  </si>
  <si>
    <t>CHARRON Guyonne</t>
  </si>
  <si>
    <t>1637/05/06</t>
  </si>
  <si>
    <t>DESCHAMPS</t>
  </si>
  <si>
    <t>Louis</t>
  </si>
  <si>
    <t>DE LALIER Marie</t>
  </si>
  <si>
    <t>BIGOT Pierre</t>
  </si>
  <si>
    <t>FOURé Suzane</t>
  </si>
  <si>
    <t>1637/09/12(âgé de 2ans)</t>
  </si>
  <si>
    <t>DHEMETOUT</t>
  </si>
  <si>
    <t>Denis</t>
  </si>
  <si>
    <t>FROUIN Jeanne</t>
  </si>
  <si>
    <t>CHARLE Christophe esc. sgr</t>
  </si>
  <si>
    <t>1637/06/28(dimanche)</t>
  </si>
  <si>
    <t>FOUCHé</t>
  </si>
  <si>
    <t>charbonnier</t>
  </si>
  <si>
    <t>GERMAIN Perrette</t>
  </si>
  <si>
    <t>TROUVé Simon</t>
  </si>
  <si>
    <t>MOINE Louise tous du Retail</t>
  </si>
  <si>
    <t>Denise Marie</t>
  </si>
  <si>
    <t>tesxier</t>
  </si>
  <si>
    <t>l'Ingremière</t>
  </si>
  <si>
    <t>CHARON Toussaine</t>
  </si>
  <si>
    <t>1637/08/04</t>
  </si>
  <si>
    <t>FOURé</t>
  </si>
  <si>
    <t>Ollivier</t>
  </si>
  <si>
    <t xml:space="preserve">René </t>
  </si>
  <si>
    <t>paneron</t>
  </si>
  <si>
    <t>me chastrieux</t>
  </si>
  <si>
    <t>POMMERAIS Catherine</t>
  </si>
  <si>
    <t>1637/05/18</t>
  </si>
  <si>
    <t>MAISTAIER</t>
  </si>
  <si>
    <t>notaire</t>
  </si>
  <si>
    <t>1661/06/18</t>
  </si>
  <si>
    <t>BOUCHET</t>
  </si>
  <si>
    <t>GUINARD Marie</t>
  </si>
  <si>
    <t>DHEMTOUT Charles vicaire d'Allonne</t>
  </si>
  <si>
    <t>BARANGIER Claude</t>
  </si>
  <si>
    <t>1663/01/25</t>
  </si>
  <si>
    <t>Bonnadventure</t>
  </si>
  <si>
    <t>CHIRON Bonnaventure curé de St Mesmin</t>
  </si>
  <si>
    <t>DHEMTOUT Marie</t>
  </si>
  <si>
    <t>6v</t>
  </si>
  <si>
    <t>1665/10/20</t>
  </si>
  <si>
    <t>GUIGNART Marie</t>
  </si>
  <si>
    <t>GIRAUD Pierre(maistre)</t>
  </si>
  <si>
    <t>DESMETOUT Marie</t>
  </si>
  <si>
    <t>19v et 26( il existe 2 doubles dont un dans 7/4)</t>
  </si>
  <si>
    <t>1668/05/10</t>
  </si>
  <si>
    <t>sergent royal</t>
  </si>
  <si>
    <t>GUINARD Marie (légitime époux)</t>
  </si>
  <si>
    <t>LEAU P. tailleur d'abits?(ou FROUIN Pierre qui signe? l'acte est abîmé)</t>
  </si>
  <si>
    <t>GUINARD Anne</t>
  </si>
  <si>
    <t>1673/08/27</t>
  </si>
  <si>
    <t>Charlotte Fse</t>
  </si>
  <si>
    <t>DE LINAS Ch. sr du Vergier</t>
  </si>
  <si>
    <t>COURTINIER Fse (sage fille) qui n'ont voulu signer</t>
  </si>
  <si>
    <t>1683/05/07</t>
  </si>
  <si>
    <t>BOUFARD</t>
  </si>
  <si>
    <t>MARIETEAU Marie</t>
  </si>
  <si>
    <t>1675/03/10</t>
  </si>
  <si>
    <t>Vincent</t>
  </si>
  <si>
    <t>VIVIEN Louise</t>
  </si>
  <si>
    <t>1657/05/19</t>
  </si>
  <si>
    <t>BOUTHIN</t>
  </si>
  <si>
    <t>PASTUREAU Perrine</t>
  </si>
  <si>
    <t>BOUCHET P.sergent royal</t>
  </si>
  <si>
    <t>OLLIVIER Jeanne</t>
  </si>
  <si>
    <t>1674/09/26</t>
  </si>
  <si>
    <t>RUSSEIL</t>
  </si>
  <si>
    <t>Charlotte</t>
  </si>
  <si>
    <t>Antoine</t>
  </si>
  <si>
    <t>BIGOT Marguerite</t>
  </si>
  <si>
    <t>VINCENAULT P. maitre</t>
  </si>
  <si>
    <t>Parrain</t>
  </si>
  <si>
    <t>Marraine</t>
  </si>
  <si>
    <t>Métier</t>
  </si>
  <si>
    <t>signe</t>
  </si>
  <si>
    <t>1637/07/07</t>
  </si>
  <si>
    <t>AGUILLON</t>
  </si>
  <si>
    <t>Marguerite</t>
  </si>
  <si>
    <t>Jacques</t>
  </si>
  <si>
    <t>la Rurie</t>
  </si>
  <si>
    <t>GELIN Jeanne</t>
  </si>
  <si>
    <t>1637/05/01</t>
  </si>
  <si>
    <t>AUBRY</t>
  </si>
  <si>
    <t>Pierre</t>
  </si>
  <si>
    <t>tailleur</t>
  </si>
  <si>
    <t>l'Estesbliére</t>
  </si>
  <si>
    <t>FAVREAU Catherine</t>
  </si>
  <si>
    <t>1637/10/17</t>
  </si>
  <si>
    <t>BARATANGE</t>
  </si>
  <si>
    <t>Suzane</t>
  </si>
  <si>
    <t>Leonard</t>
  </si>
  <si>
    <t>masson</t>
  </si>
  <si>
    <t>le Retail</t>
  </si>
  <si>
    <t>SEIGNEURET Jeanne</t>
  </si>
  <si>
    <t>1643/10/01</t>
  </si>
  <si>
    <t>BARATON</t>
  </si>
  <si>
    <t>André</t>
  </si>
  <si>
    <t>PILLET Jeanne</t>
  </si>
  <si>
    <t>FOUCHIER Jacques</t>
  </si>
  <si>
    <t>PIOT Gabrielle</t>
  </si>
  <si>
    <t>1637/05/01(eodem die)</t>
  </si>
  <si>
    <t>BEAUMONT</t>
  </si>
  <si>
    <t>Jean</t>
  </si>
  <si>
    <t>l'Ogerie</t>
  </si>
  <si>
    <t>PILLOT</t>
  </si>
  <si>
    <t>1641/05/22</t>
  </si>
  <si>
    <t>BERNARD</t>
  </si>
  <si>
    <t>Charles</t>
  </si>
  <si>
    <t>René</t>
  </si>
  <si>
    <t>BOUTIN Catherine</t>
  </si>
  <si>
    <t>FOUCHET Ls</t>
  </si>
  <si>
    <t>BOUCHET Marie</t>
  </si>
  <si>
    <t>1637/09/07</t>
  </si>
  <si>
    <t>BILLAULD</t>
  </si>
  <si>
    <t>Françoise</t>
  </si>
  <si>
    <t>HERVé Madeleine</t>
  </si>
  <si>
    <t>Perrette</t>
  </si>
  <si>
    <t>1637/05/29</t>
  </si>
  <si>
    <t>BONNENFANT</t>
  </si>
  <si>
    <t>?</t>
  </si>
  <si>
    <t>Mathurin</t>
  </si>
  <si>
    <t>laboureur</t>
  </si>
  <si>
    <t>Thoué</t>
  </si>
  <si>
    <t>R-- Jeanne</t>
  </si>
  <si>
    <t>1637/05/22</t>
  </si>
  <si>
    <t>BRANGé</t>
  </si>
  <si>
    <t>Mathurine</t>
  </si>
  <si>
    <t xml:space="preserve">Louis </t>
  </si>
  <si>
    <t>texier</t>
  </si>
  <si>
    <t>MOIMEAUX Nicolle</t>
  </si>
  <si>
    <t>FOURRé Jauseph</t>
  </si>
  <si>
    <t>FOURRé Anne</t>
  </si>
  <si>
    <t>1668/12/01</t>
  </si>
  <si>
    <t>AUDUREAU</t>
  </si>
  <si>
    <t>1680/08/31</t>
  </si>
  <si>
    <t>marie</t>
  </si>
  <si>
    <t>esc</t>
  </si>
  <si>
    <t>DE TUSSEAU Jacquette</t>
  </si>
  <si>
    <t>1653/10/02</t>
  </si>
  <si>
    <t>COUDREAU</t>
  </si>
  <si>
    <t>petit enfant baptisé à la Boixière</t>
  </si>
  <si>
    <t>FOUCHER Marie</t>
  </si>
  <si>
    <t>CASSEREAU du village des Soullis</t>
  </si>
  <si>
    <t>1655/04/26</t>
  </si>
  <si>
    <t>Le Soulier (tous)</t>
  </si>
  <si>
    <t>CASSEREAU Pierre</t>
  </si>
  <si>
    <t>1661/04/01</t>
  </si>
  <si>
    <t>Estienne</t>
  </si>
  <si>
    <t>TOURTEREAU Est. jardinier de l'abbaye</t>
  </si>
  <si>
    <t>PATARIN Louise</t>
  </si>
  <si>
    <t>1683/04/23</t>
  </si>
  <si>
    <t>DELAUMOSNE Marguerite</t>
  </si>
  <si>
    <t>1675/01/30</t>
  </si>
  <si>
    <t>COURTIN</t>
  </si>
  <si>
    <t>GALLY Jeanne</t>
  </si>
  <si>
    <t>1683/05/28</t>
  </si>
  <si>
    <t>COUTURIER</t>
  </si>
  <si>
    <t>MYOT Françoise</t>
  </si>
  <si>
    <t>TARD François</t>
  </si>
  <si>
    <t>BOUTET Marie</t>
  </si>
  <si>
    <t>1663/04/07</t>
  </si>
  <si>
    <t>DAIMETOUT</t>
  </si>
  <si>
    <t>Michel</t>
  </si>
  <si>
    <t>noble homme Mr de St Michel</t>
  </si>
  <si>
    <t>SACHER Marie delle</t>
  </si>
  <si>
    <t>1671/02/18</t>
  </si>
  <si>
    <t>DE TARIT</t>
  </si>
  <si>
    <t>J.Bernard ec.sgr de Barault et de la Fourastrie</t>
  </si>
  <si>
    <t>LE RICHE Catherine</t>
  </si>
  <si>
    <t>CANDERNEAU Artur sgr de la Cailerie</t>
  </si>
  <si>
    <t>1683/11/06</t>
  </si>
  <si>
    <t>DECOURS</t>
  </si>
  <si>
    <t>Charles (Me)</t>
  </si>
  <si>
    <t>PASQUINET Jeanne</t>
  </si>
  <si>
    <t>1682/10/03</t>
  </si>
  <si>
    <t>DECOURT</t>
  </si>
  <si>
    <t>PAQUINET Jeanne</t>
  </si>
  <si>
    <t>TOURTRON Marie</t>
  </si>
  <si>
    <t>1656/03/28</t>
  </si>
  <si>
    <t>GIRAULT Perrette</t>
  </si>
  <si>
    <t>BAUDET Pierre</t>
  </si>
  <si>
    <t>1640/01/15</t>
  </si>
  <si>
    <t>FOURRé</t>
  </si>
  <si>
    <t>Simon</t>
  </si>
  <si>
    <t>MOYNE Louise</t>
  </si>
  <si>
    <t>FOURé René</t>
  </si>
  <si>
    <t>THEBAULT Renée</t>
  </si>
  <si>
    <t>B à la maison par la sage-femme Charlotte FOURé</t>
  </si>
  <si>
    <t>1641/01/08</t>
  </si>
  <si>
    <t>SEIGNEURET Jacques</t>
  </si>
  <si>
    <t>SEIGNEURET Jacquette</t>
  </si>
  <si>
    <t>1640/02/06</t>
  </si>
  <si>
    <t>GIRAULT</t>
  </si>
  <si>
    <t>hostelier</t>
  </si>
  <si>
    <t>JOUSSEAULME Louise</t>
  </si>
  <si>
    <t>DHEMTOUT Denis</t>
  </si>
  <si>
    <t>CAM Charlotte</t>
  </si>
  <si>
    <t>1637/04/13</t>
  </si>
  <si>
    <t>GOUDEAU</t>
  </si>
  <si>
    <t>GAUDIN Nicolle</t>
  </si>
  <si>
    <t>BAUSIRE Françoise</t>
  </si>
  <si>
    <t>1637/06/09</t>
  </si>
  <si>
    <t>GROSSET</t>
  </si>
  <si>
    <t>Andrée</t>
  </si>
  <si>
    <t>la Clemenchère</t>
  </si>
  <si>
    <t>BUTET Vincente</t>
  </si>
  <si>
    <t>1637/06/26</t>
  </si>
  <si>
    <t>GUILLET</t>
  </si>
  <si>
    <t>BOUTET</t>
  </si>
  <si>
    <t>1637/04/30</t>
  </si>
  <si>
    <t>HERVE</t>
  </si>
  <si>
    <t>François</t>
  </si>
  <si>
    <t>l'Aubretière</t>
  </si>
  <si>
    <t>MERZELLE Catherine</t>
  </si>
  <si>
    <t>DHEMETOUT Denis prêtre vicaire</t>
  </si>
  <si>
    <t>1637/07/09</t>
  </si>
  <si>
    <t>inconnu</t>
  </si>
  <si>
    <t>on dit=LEGEAIS François dit MaisonNeufve autrement Granry</t>
  </si>
  <si>
    <t>BRENAUDEAU Jacquette vve PAPIN  de la Cairie</t>
  </si>
  <si>
    <t>1637/10/23</t>
  </si>
  <si>
    <t xml:space="preserve">inconnu </t>
  </si>
  <si>
    <t>Jeanne</t>
  </si>
  <si>
    <t>fille trouvée a l'abbaye d'Allone, on la dit de Gourgé</t>
  </si>
  <si>
    <t>1637/09/25</t>
  </si>
  <si>
    <t>JOUSSEAUME</t>
  </si>
  <si>
    <t>ALLONNEAU Perrinne</t>
  </si>
  <si>
    <t>1675/12/15</t>
  </si>
  <si>
    <t>BONNANFANT</t>
  </si>
  <si>
    <t>MORIN Françoise</t>
  </si>
  <si>
    <t>BERNARDEAU Louise</t>
  </si>
  <si>
    <t>1683/03/21</t>
  </si>
  <si>
    <t>EMEREAU</t>
  </si>
  <si>
    <t>FOUCHIER Mathurine</t>
  </si>
  <si>
    <t>SABIRON Bonnaventure</t>
  </si>
  <si>
    <t>1668/04/30</t>
  </si>
  <si>
    <t>ESLAIN</t>
  </si>
  <si>
    <t>fille</t>
  </si>
  <si>
    <t>1668/11/28</t>
  </si>
  <si>
    <t>ESMEREAU</t>
  </si>
  <si>
    <t>1675/11/16</t>
  </si>
  <si>
    <t>FOUSCHIER Mathurine</t>
  </si>
  <si>
    <t>1665/10/07</t>
  </si>
  <si>
    <t>ESPRON</t>
  </si>
  <si>
    <t>AUDEBRAN Louise</t>
  </si>
  <si>
    <t>1668/03/04</t>
  </si>
  <si>
    <t>Lingremière</t>
  </si>
  <si>
    <t>AUDEBRANT Louise</t>
  </si>
  <si>
    <t>1668/06/21</t>
  </si>
  <si>
    <t>FERMON</t>
  </si>
  <si>
    <t>1667/10/12</t>
  </si>
  <si>
    <t>fille illégitime</t>
  </si>
  <si>
    <t xml:space="preserve">VINCENT Mathurin </t>
  </si>
  <si>
    <t>Pamplie</t>
  </si>
  <si>
    <t>FORMON Françoise</t>
  </si>
  <si>
    <t>1675/05/24</t>
  </si>
  <si>
    <t>FILLON</t>
  </si>
  <si>
    <t>GELLIN Marie</t>
  </si>
  <si>
    <t>1664/04/30</t>
  </si>
  <si>
    <t>fils naturel</t>
  </si>
  <si>
    <t>BONNET Susanne</t>
  </si>
  <si>
    <t>1668/08/05</t>
  </si>
  <si>
    <t>LEAU Mathurin</t>
  </si>
  <si>
    <t>1673/02/28</t>
  </si>
  <si>
    <t>fils putatif</t>
  </si>
  <si>
    <t>de TUSSEAU Charles</t>
  </si>
  <si>
    <t>ROUS Jauseph</t>
  </si>
  <si>
    <t>BOUCHET Pierre maistre</t>
  </si>
  <si>
    <t>GUIGNART Ane</t>
  </si>
  <si>
    <t>1675/06/23</t>
  </si>
  <si>
    <t>FONTENAY</t>
  </si>
  <si>
    <t>CRESPEAU Louise</t>
  </si>
  <si>
    <t>1668/08/06</t>
  </si>
  <si>
    <t>FORMON</t>
  </si>
  <si>
    <t>Lorance</t>
  </si>
  <si>
    <t>1667/10/15</t>
  </si>
  <si>
    <t>FOUCHER</t>
  </si>
  <si>
    <t>ESNARD Catherine</t>
  </si>
  <si>
    <t>1669/03/09</t>
  </si>
  <si>
    <t>FOUCHIER</t>
  </si>
  <si>
    <t>BOUVIER</t>
  </si>
  <si>
    <t>Antoinette</t>
  </si>
  <si>
    <t>ALLONNEAU André</t>
  </si>
  <si>
    <t>BERNARD Antoinette</t>
  </si>
  <si>
    <t>1637/06/14</t>
  </si>
  <si>
    <t>SABIRON</t>
  </si>
  <si>
    <t>la Garde</t>
  </si>
  <si>
    <t>PETORIN Josephe</t>
  </si>
  <si>
    <t>Jehanne</t>
  </si>
  <si>
    <t>1637/10/04</t>
  </si>
  <si>
    <t>SEIGNEURET</t>
  </si>
  <si>
    <t>GOUBAULT Catherine</t>
  </si>
  <si>
    <t>1637/07/11</t>
  </si>
  <si>
    <t>THEBAULT</t>
  </si>
  <si>
    <t>SEIGNEURET Marie</t>
  </si>
  <si>
    <t>1637/04/27</t>
  </si>
  <si>
    <t>N--</t>
  </si>
  <si>
    <t>Gabriel</t>
  </si>
  <si>
    <t>1678/08/11</t>
  </si>
  <si>
    <t>ALLARD</t>
  </si>
  <si>
    <t>FOUCHIER Françoise</t>
  </si>
  <si>
    <t>1680/08/11</t>
  </si>
  <si>
    <t>FOUCHER Françoise</t>
  </si>
  <si>
    <t>1682/03/14</t>
  </si>
  <si>
    <t>1679/08/16</t>
  </si>
  <si>
    <t>ALLENEAU</t>
  </si>
  <si>
    <t>Etienne</t>
  </si>
  <si>
    <t>BEAUNEVEU Jeanne</t>
  </si>
  <si>
    <t>BEAUNEVEU Jacques</t>
  </si>
  <si>
    <t>1667/08/06</t>
  </si>
  <si>
    <t>ALLON</t>
  </si>
  <si>
    <t>JOINAULT Jeanne</t>
  </si>
  <si>
    <t>1675/01/26</t>
  </si>
  <si>
    <t>ALLONNEAU</t>
  </si>
  <si>
    <t>Georges</t>
  </si>
  <si>
    <t>LOGEAY Marguerite</t>
  </si>
  <si>
    <t>1680/10/25</t>
  </si>
  <si>
    <t>LOGEAY François</t>
  </si>
  <si>
    <t>ALLONNEAU Jeanne</t>
  </si>
  <si>
    <t>1681/02/15</t>
  </si>
  <si>
    <t>MASSé Françoise</t>
  </si>
  <si>
    <t>FOURRé Jacques</t>
  </si>
  <si>
    <t>RAGNEAU Louise</t>
  </si>
  <si>
    <t>1683/03/14</t>
  </si>
  <si>
    <t>George</t>
  </si>
  <si>
    <t>1683/04/25</t>
  </si>
  <si>
    <t>AUBRIT</t>
  </si>
  <si>
    <t>CHABOCEAU Hilaire</t>
  </si>
  <si>
    <t>SABIRON Pierre</t>
  </si>
  <si>
    <t>GOUDEAU Elisabeth</t>
  </si>
  <si>
    <t>1664/10/06</t>
  </si>
  <si>
    <t>AUDEBRAN</t>
  </si>
  <si>
    <t>PELLUCHET Josefve</t>
  </si>
  <si>
    <t>1682/08/13</t>
  </si>
  <si>
    <t>AUDEBRAND</t>
  </si>
  <si>
    <t>Jauseph</t>
  </si>
  <si>
    <t>GUIBERT Marie</t>
  </si>
  <si>
    <t>BAUDET Marie</t>
  </si>
  <si>
    <t>BOUCHET Nicole</t>
  </si>
  <si>
    <t>1675/09/20</t>
  </si>
  <si>
    <t>CLAVERIER</t>
  </si>
  <si>
    <t>1683/11/21</t>
  </si>
  <si>
    <t>GERBIER</t>
  </si>
  <si>
    <t>maitre chirurgien</t>
  </si>
  <si>
    <t>SIBILEAU Suzane (dame)</t>
  </si>
  <si>
    <t>1668/03/22</t>
  </si>
  <si>
    <t>GERSON</t>
  </si>
  <si>
    <t>1683/08/10</t>
  </si>
  <si>
    <t>GESNAIN</t>
  </si>
  <si>
    <t>FOURé Françoise</t>
  </si>
  <si>
    <t>1675/05/29</t>
  </si>
  <si>
    <t>GESNIN</t>
  </si>
  <si>
    <t>PINAULT Françoise</t>
  </si>
  <si>
    <t>1683/03/08</t>
  </si>
  <si>
    <t>GIRAUDEAU</t>
  </si>
  <si>
    <t>BON Perrine</t>
  </si>
  <si>
    <t>1663/03/03</t>
  </si>
  <si>
    <t>GOURBILLAUD</t>
  </si>
  <si>
    <t>Les Tuileries</t>
  </si>
  <si>
    <t>GOIDEFON Reéne</t>
  </si>
  <si>
    <t>FOUCHIER Antoine (signe)</t>
  </si>
  <si>
    <t>1664/03/05</t>
  </si>
  <si>
    <t>GOVION</t>
  </si>
  <si>
    <t>GRESIER Jeanne</t>
  </si>
  <si>
    <t>1663/12/16</t>
  </si>
  <si>
    <t>GRELIER</t>
  </si>
  <si>
    <t>DREVINE Marie</t>
  </si>
  <si>
    <t>1675/12/03</t>
  </si>
  <si>
    <t>GRENON</t>
  </si>
  <si>
    <t>SEIGNéR Michelle</t>
  </si>
  <si>
    <t>1668/11/08</t>
  </si>
  <si>
    <t>GRIAULT</t>
  </si>
  <si>
    <t>POIROT Benoiste</t>
  </si>
  <si>
    <t>LEAU Pierre</t>
  </si>
  <si>
    <t>ROY Marie</t>
  </si>
  <si>
    <t>1683/04/20</t>
  </si>
  <si>
    <t>GRIFFON</t>
  </si>
  <si>
    <t>mercier</t>
  </si>
  <si>
    <t>GOUIN Renée</t>
  </si>
  <si>
    <t>1670/12/12</t>
  </si>
  <si>
    <t>GROLLIER</t>
  </si>
  <si>
    <t>Michot</t>
  </si>
  <si>
    <t>FOURRé Perrinne</t>
  </si>
  <si>
    <t>FOURRé Etienne</t>
  </si>
  <si>
    <t>1675/12/17</t>
  </si>
  <si>
    <t>GIRAUDON Perrine</t>
  </si>
  <si>
    <t>1666/01/20</t>
  </si>
  <si>
    <t>GROUSSET</t>
  </si>
  <si>
    <t>PETRAU Marie</t>
  </si>
  <si>
    <t>1678/02/08</t>
  </si>
  <si>
    <t>GUERINEAU</t>
  </si>
  <si>
    <t>1664/07/23</t>
  </si>
  <si>
    <t>DEM--</t>
  </si>
  <si>
    <t>BUTET Perette</t>
  </si>
  <si>
    <t>1668/11/12</t>
  </si>
  <si>
    <t>Alexandre</t>
  </si>
  <si>
    <t>1674/04/05</t>
  </si>
  <si>
    <t>GIRAULT Jeanne</t>
  </si>
  <si>
    <t>2v</t>
  </si>
  <si>
    <t>1664/03/27</t>
  </si>
  <si>
    <t>Gilles</t>
  </si>
  <si>
    <t>BAREAU Jeanne</t>
  </si>
  <si>
    <t>3v</t>
  </si>
  <si>
    <t>1664/07/07</t>
  </si>
  <si>
    <t>Joseph</t>
  </si>
  <si>
    <t>CHASE Jeanne</t>
  </si>
  <si>
    <t>1664/04/21</t>
  </si>
  <si>
    <t>BAUBEAU</t>
  </si>
  <si>
    <t>BOUCHETTE Marguerite</t>
  </si>
  <si>
    <t>BOUCHET Jacques</t>
  </si>
  <si>
    <t>BAUBELLE Gabrielle</t>
  </si>
  <si>
    <t>1669/07/08</t>
  </si>
  <si>
    <t>CHAUVIERE Renée</t>
  </si>
  <si>
    <t>1664/04/20</t>
  </si>
  <si>
    <t>BAUDET</t>
  </si>
  <si>
    <t>Josephe</t>
  </si>
  <si>
    <t>LEAU Charlote</t>
  </si>
  <si>
    <t>1666/06/06</t>
  </si>
  <si>
    <t>BEAUNEVEU</t>
  </si>
  <si>
    <t>BARANGERE Juliene</t>
  </si>
  <si>
    <t>1667/02/05</t>
  </si>
  <si>
    <t>BECAULT</t>
  </si>
  <si>
    <t>Hillaire</t>
  </si>
  <si>
    <t>SABIRON Perrine</t>
  </si>
  <si>
    <t>1668/02/06</t>
  </si>
  <si>
    <t>BERTHIMEAU</t>
  </si>
  <si>
    <t>Ànne</t>
  </si>
  <si>
    <t>1675/01/09</t>
  </si>
  <si>
    <t>BIBIEN</t>
  </si>
  <si>
    <t>1647/04/28</t>
  </si>
  <si>
    <t>BIHAU</t>
  </si>
  <si>
    <t>MULOT Susanne</t>
  </si>
  <si>
    <t>BOUCHET Pierre(signe sans grille)</t>
  </si>
  <si>
    <t>1664/02/24</t>
  </si>
  <si>
    <t>BLANCHARD</t>
  </si>
  <si>
    <t>MERSIER Perrine</t>
  </si>
  <si>
    <t>1666/05/25</t>
  </si>
  <si>
    <t>Perrine</t>
  </si>
  <si>
    <t>Pierre(maistre)</t>
  </si>
  <si>
    <t>MERCIER Perrine</t>
  </si>
  <si>
    <t>1668/06/08</t>
  </si>
  <si>
    <t>1664/02/26</t>
  </si>
  <si>
    <t>BLANCHART</t>
  </si>
  <si>
    <t>MERSIER  Jeanne</t>
  </si>
  <si>
    <t>1675/02/21</t>
  </si>
  <si>
    <t>BLET</t>
  </si>
  <si>
    <t>ALLON Mathurine</t>
  </si>
  <si>
    <t>1675/10/05</t>
  </si>
  <si>
    <t>BODIN</t>
  </si>
  <si>
    <t>VINCENT Marie</t>
  </si>
  <si>
    <t>1674/05/30</t>
  </si>
  <si>
    <t>BOLIARD</t>
  </si>
  <si>
    <t>GRANGERE Jeanne</t>
  </si>
  <si>
    <t>1675/09/19</t>
  </si>
  <si>
    <t>DRAULT</t>
  </si>
  <si>
    <t>Nicollas</t>
  </si>
  <si>
    <t>PITH-- reverant père prieur du Bois d'Alonne tenu par Philippe GIRARD sergent royal d'Aslonne</t>
  </si>
  <si>
    <t>1674/05/20</t>
  </si>
  <si>
    <t>LERICHE</t>
  </si>
  <si>
    <t>FOURRé Marie</t>
  </si>
  <si>
    <t>L-- Jean</t>
  </si>
  <si>
    <t>RAGUENIAU Marie</t>
  </si>
  <si>
    <t>1668/05/09</t>
  </si>
  <si>
    <t>LESLIURAU</t>
  </si>
  <si>
    <t>tailleur d'habits</t>
  </si>
  <si>
    <t>1675/11/03</t>
  </si>
  <si>
    <t>LETART</t>
  </si>
  <si>
    <t>CARRé Nicolle</t>
  </si>
  <si>
    <t>1675/07/14</t>
  </si>
  <si>
    <t>LIGNAUD</t>
  </si>
  <si>
    <t>RUSSEIL Charlotte</t>
  </si>
  <si>
    <t>1674/09/18</t>
  </si>
  <si>
    <t>LOGEAY</t>
  </si>
  <si>
    <t>GOUBAULT Françoise</t>
  </si>
  <si>
    <t>1675/07/24</t>
  </si>
  <si>
    <t>GUILBOT Françoise</t>
  </si>
  <si>
    <t>1668/05/13</t>
  </si>
  <si>
    <t>LOUBEAU</t>
  </si>
  <si>
    <t>1667/01/09</t>
  </si>
  <si>
    <t>MACOUIN</t>
  </si>
  <si>
    <t>COUDREAU Renée</t>
  </si>
  <si>
    <t>1664/02/25</t>
  </si>
  <si>
    <t>MAINARD</t>
  </si>
  <si>
    <t>MAIMEAU Renée</t>
  </si>
  <si>
    <t>1668/12/31</t>
  </si>
  <si>
    <t>1675/07/05</t>
  </si>
  <si>
    <t>CHASAY Jaquette</t>
  </si>
  <si>
    <t>1675/08/20</t>
  </si>
  <si>
    <t>MESMEAU Renée</t>
  </si>
  <si>
    <t>1678/08/15</t>
  </si>
  <si>
    <t>MANSEAU</t>
  </si>
  <si>
    <t>BASTARD Renée</t>
  </si>
  <si>
    <t>2acte ajouté tout petit</t>
  </si>
  <si>
    <t>1663/03/</t>
  </si>
  <si>
    <t>MARCETEAU</t>
  </si>
  <si>
    <t>EMEREAU Susanne</t>
  </si>
  <si>
    <t>1675/11/17</t>
  </si>
  <si>
    <t>Sébastien</t>
  </si>
  <si>
    <t>BUREAU Marguerite</t>
  </si>
  <si>
    <t>1668/01/06</t>
  </si>
  <si>
    <t>MARCITEAU</t>
  </si>
  <si>
    <t>MESNART Catherine</t>
  </si>
  <si>
    <t>1683/03/28</t>
  </si>
  <si>
    <t>RICHIER Perrette</t>
  </si>
  <si>
    <t>FOUCHIER Jeanne</t>
  </si>
  <si>
    <t>1657/12/07</t>
  </si>
  <si>
    <t>1680/04/05</t>
  </si>
  <si>
    <t>BEAUBEAU François</t>
  </si>
  <si>
    <t>CRAPAUD Marguerite</t>
  </si>
  <si>
    <t>1683/07/15</t>
  </si>
  <si>
    <t>BOYER</t>
  </si>
  <si>
    <t>1675/12/30</t>
  </si>
  <si>
    <t>BRAULT</t>
  </si>
  <si>
    <t>RICHIER Perrine</t>
  </si>
  <si>
    <t>1680/10/22</t>
  </si>
  <si>
    <t>CERSEAU</t>
  </si>
  <si>
    <t>FOUCHIER Marie</t>
  </si>
  <si>
    <t>1682/01/11</t>
  </si>
  <si>
    <t>CHABROLLE</t>
  </si>
  <si>
    <t>md chaudronnier</t>
  </si>
  <si>
    <t>de LAUMOSNE Marie</t>
  </si>
  <si>
    <t>BOUCHET Bonaventure</t>
  </si>
  <si>
    <t>BEAUBEAU Perrine fille de Pierre</t>
  </si>
  <si>
    <t>9v</t>
  </si>
  <si>
    <t>1666/07/04</t>
  </si>
  <si>
    <t>CHAGNE</t>
  </si>
  <si>
    <t>BONNINE Jeanne</t>
  </si>
  <si>
    <t>CHAIGNE</t>
  </si>
  <si>
    <t>RICHARD Marguerite</t>
  </si>
  <si>
    <t>1668/10/16</t>
  </si>
  <si>
    <t>1680/03/31</t>
  </si>
  <si>
    <t>CHAIGNON</t>
  </si>
  <si>
    <t>Magdelaine</t>
  </si>
  <si>
    <t>BROUST Jeanne</t>
  </si>
  <si>
    <t>GUIGNARD Magdelon</t>
  </si>
  <si>
    <t>4bisv</t>
  </si>
  <si>
    <t>1663/08/12</t>
  </si>
  <si>
    <t>CHAPPERON</t>
  </si>
  <si>
    <t>BEPCHELLE Marie</t>
  </si>
  <si>
    <t>1668/04/16</t>
  </si>
  <si>
    <t>CHAPRON</t>
  </si>
  <si>
    <t>Charle</t>
  </si>
  <si>
    <t>bordier</t>
  </si>
  <si>
    <t>1668/04/21</t>
  </si>
  <si>
    <t>Perine</t>
  </si>
  <si>
    <t>1668/06/12</t>
  </si>
  <si>
    <t>1668/10/25</t>
  </si>
  <si>
    <t>CHARRIER</t>
  </si>
  <si>
    <t>Noël</t>
  </si>
  <si>
    <t>1667/02/18</t>
  </si>
  <si>
    <t>CHARRON</t>
  </si>
  <si>
    <t>BEAUJAULT Marie</t>
  </si>
  <si>
    <t>1668/09/01</t>
  </si>
  <si>
    <t>1680/07/27</t>
  </si>
  <si>
    <t>BEAUJOUR Marie</t>
  </si>
  <si>
    <t>1683/04/13</t>
  </si>
  <si>
    <t>DESCOUX Perrette</t>
  </si>
  <si>
    <t>1647/03/30</t>
  </si>
  <si>
    <t>CHESNE</t>
  </si>
  <si>
    <t>Guillaume</t>
  </si>
  <si>
    <t>1666/08/19</t>
  </si>
  <si>
    <t>GENIN</t>
  </si>
  <si>
    <t>Hierome</t>
  </si>
  <si>
    <t>Loran</t>
  </si>
  <si>
    <t>GIRAUD Louise</t>
  </si>
  <si>
    <t>BAUDET Marguerite</t>
  </si>
  <si>
    <t>1683/05/08</t>
  </si>
  <si>
    <t>16v</t>
  </si>
  <si>
    <t>1654/10/03</t>
  </si>
  <si>
    <t>NAIRAUT</t>
  </si>
  <si>
    <t>MOTETTE Jacquette</t>
  </si>
  <si>
    <t>NIVAULT Estienne</t>
  </si>
  <si>
    <t>PINAULT Marguerite</t>
  </si>
  <si>
    <t>1675/09/06</t>
  </si>
  <si>
    <t>NIVAULT</t>
  </si>
  <si>
    <t>BERTHEAU Jeanne</t>
  </si>
  <si>
    <t>NOT</t>
  </si>
  <si>
    <t>Bonnaventure</t>
  </si>
  <si>
    <t>GURBERLAY Marie</t>
  </si>
  <si>
    <t>1668/02/04</t>
  </si>
  <si>
    <t>NOTE</t>
  </si>
  <si>
    <t>serviteur domestique de La Garde</t>
  </si>
  <si>
    <t>1677/09/30</t>
  </si>
  <si>
    <t>OURI</t>
  </si>
  <si>
    <t>DE GUIGNART Marie</t>
  </si>
  <si>
    <t>1675/03/19</t>
  </si>
  <si>
    <t>PAIN</t>
  </si>
  <si>
    <t>FABER Renée</t>
  </si>
  <si>
    <t>1683/05/12</t>
  </si>
  <si>
    <t>PAITRAULT</t>
  </si>
  <si>
    <t>BEAUBEAU</t>
  </si>
  <si>
    <t>1668/06/04</t>
  </si>
  <si>
    <t>PAPAULT</t>
  </si>
  <si>
    <t>ALLONNEAU Renée</t>
  </si>
  <si>
    <t>1675/09/27</t>
  </si>
  <si>
    <t>PAREE</t>
  </si>
  <si>
    <t>Fse Renée</t>
  </si>
  <si>
    <t>1682/06/13</t>
  </si>
  <si>
    <t>Augustin</t>
  </si>
  <si>
    <t>DECOURT Charles</t>
  </si>
  <si>
    <t>GUIGNARD Louise</t>
  </si>
  <si>
    <t>DHEMTOUT Michel</t>
  </si>
  <si>
    <t>GUIGNARD Lse Mad.</t>
  </si>
  <si>
    <t>1668/01/04</t>
  </si>
  <si>
    <t>PARTENAY</t>
  </si>
  <si>
    <t>GUINARD</t>
  </si>
  <si>
    <t>PARTENAY Ls metayer commanderie de l'Opitaut</t>
  </si>
  <si>
    <t>1675/05/05</t>
  </si>
  <si>
    <t>PATORIN</t>
  </si>
  <si>
    <t>RUFFIN Josephe</t>
  </si>
  <si>
    <t>1681/02/06</t>
  </si>
  <si>
    <t>PELLETIER</t>
  </si>
  <si>
    <t>BARATON Magdeleine</t>
  </si>
  <si>
    <t>EVIN Catherine</t>
  </si>
  <si>
    <t>1683/04/04</t>
  </si>
  <si>
    <t>EULIN Catherine</t>
  </si>
  <si>
    <t>1666/06/21</t>
  </si>
  <si>
    <t>GUERRY</t>
  </si>
  <si>
    <t>MACOUIN Philippe</t>
  </si>
  <si>
    <t>Alesendre(maistre)</t>
  </si>
  <si>
    <t>GUERRI Renée</t>
  </si>
  <si>
    <t>SOULET Antoine(signe)</t>
  </si>
  <si>
    <t>1674/01/03</t>
  </si>
  <si>
    <t>DESMETOUT</t>
  </si>
  <si>
    <t>sr de la Guittonnière (Maistre); signe</t>
  </si>
  <si>
    <t>BLANCHART Marie</t>
  </si>
  <si>
    <t>DUCHAMP Charles prieur du Bois d'Allonne</t>
  </si>
  <si>
    <t>GARNIER Marguerite supérieure de la par.d'Azay; dame de la Millanchère</t>
  </si>
  <si>
    <t>1678/08/30</t>
  </si>
  <si>
    <t>Jacques (Maistre)</t>
  </si>
  <si>
    <t>BLANCHARD Marie (dame)</t>
  </si>
  <si>
    <t>Mre CLAOUTIER Jaques, chev. sgr de la Rousselière</t>
  </si>
  <si>
    <t>signé CLAVEURIER, OLLIVIER Ianne</t>
  </si>
  <si>
    <t>4bis</t>
  </si>
  <si>
    <t>1664/06/22</t>
  </si>
  <si>
    <t>DESNOUES</t>
  </si>
  <si>
    <t>CASEREAU Marie</t>
  </si>
  <si>
    <t>VINCENOT Jq de St Pardoux</t>
  </si>
  <si>
    <t>BERLIN Michelle</t>
  </si>
  <si>
    <t>1666/07/09</t>
  </si>
  <si>
    <t>CASREAU Marie</t>
  </si>
  <si>
    <t>GAILLARD Michel</t>
  </si>
  <si>
    <t>GAILLARD Marie</t>
  </si>
  <si>
    <t>1683/05/09</t>
  </si>
  <si>
    <t>DESNOüES</t>
  </si>
  <si>
    <t>MARTIN Perrine</t>
  </si>
  <si>
    <t>1655/12/29</t>
  </si>
  <si>
    <t>Adrien</t>
  </si>
  <si>
    <t>sr de la Chesine</t>
  </si>
  <si>
    <t>SACHER Marie</t>
  </si>
  <si>
    <t>Catherine</t>
  </si>
  <si>
    <t>1669/03/27</t>
  </si>
  <si>
    <t>Jean(maistre)</t>
  </si>
  <si>
    <t>sr de la Guitonnière</t>
  </si>
  <si>
    <t>GOUBAUT Marie</t>
  </si>
  <si>
    <t>GIRART Philippe sergent royal</t>
  </si>
  <si>
    <t>1664/10/04</t>
  </si>
  <si>
    <t>DRAU</t>
  </si>
  <si>
    <t>BERNAUDEAU Louise</t>
  </si>
  <si>
    <t>1664/09/02</t>
  </si>
  <si>
    <t>LEPAIN</t>
  </si>
  <si>
    <t>FABLE Renée</t>
  </si>
  <si>
    <t>CHAPPRON Marie</t>
  </si>
  <si>
    <t>RAGNEAU</t>
  </si>
  <si>
    <t>GONDREMEAU Marie</t>
  </si>
  <si>
    <t>1666/12/28</t>
  </si>
  <si>
    <t>1668/11/07</t>
  </si>
  <si>
    <t>REFFIN</t>
  </si>
  <si>
    <t>RICHARD</t>
  </si>
  <si>
    <t>ESMEREAU Marie</t>
  </si>
  <si>
    <t>1683/10/06</t>
  </si>
  <si>
    <t>RIGNEAU</t>
  </si>
  <si>
    <t>COUDREAU Mathurine</t>
  </si>
  <si>
    <t>1675/11/22</t>
  </si>
  <si>
    <t>ROCHEFORT</t>
  </si>
  <si>
    <t>MISOUDRY Louise</t>
  </si>
  <si>
    <t>1683/09/23</t>
  </si>
  <si>
    <t>ROSSARD</t>
  </si>
  <si>
    <t>Barnabé</t>
  </si>
  <si>
    <t>NIVAUD Marie</t>
  </si>
  <si>
    <t>1683/11/03</t>
  </si>
  <si>
    <t>ROUVEAU</t>
  </si>
  <si>
    <t>Daniel</t>
  </si>
  <si>
    <t>1665/03/06</t>
  </si>
  <si>
    <t>ROUX</t>
  </si>
  <si>
    <t>métairie de la Charruère (tous)</t>
  </si>
  <si>
    <t>GRIGNON Jacquette</t>
  </si>
  <si>
    <t>FOURRé Nicolas</t>
  </si>
  <si>
    <t>1668/09/26</t>
  </si>
  <si>
    <t>1683/04/08</t>
  </si>
  <si>
    <t>BAUBEAU Marguerite</t>
  </si>
  <si>
    <t>1666/04/08</t>
  </si>
  <si>
    <t>SAVARIAU Marie</t>
  </si>
  <si>
    <t>1668/06/23</t>
  </si>
  <si>
    <t>1668/06/30</t>
  </si>
  <si>
    <t>droguetier</t>
  </si>
  <si>
    <t>1683/08/28</t>
  </si>
  <si>
    <t>Logerie</t>
  </si>
  <si>
    <t>CHEVALIER Marguerite</t>
  </si>
  <si>
    <t>1664/07/18</t>
  </si>
  <si>
    <t>André (maistre)</t>
  </si>
  <si>
    <t>GAULTIER Perine</t>
  </si>
  <si>
    <t>MENARD Charlote</t>
  </si>
  <si>
    <t>7v</t>
  </si>
  <si>
    <t>1666/03/22</t>
  </si>
  <si>
    <t>ESSERTEAU Marie</t>
  </si>
  <si>
    <t>1666/10/03</t>
  </si>
  <si>
    <t>MERCIER Marie</t>
  </si>
  <si>
    <t>1668/11/22</t>
  </si>
  <si>
    <t>marchand</t>
  </si>
  <si>
    <t>Marc</t>
  </si>
  <si>
    <t>bottier</t>
  </si>
  <si>
    <t>1664/07/08</t>
  </si>
  <si>
    <t>MARCTEAU</t>
  </si>
  <si>
    <t>BERNARD Jeanne</t>
  </si>
  <si>
    <t>1664/04/10</t>
  </si>
  <si>
    <t>MARON</t>
  </si>
  <si>
    <t>Charlote</t>
  </si>
  <si>
    <t>GUIBERT  Josette</t>
  </si>
  <si>
    <t>1667/02/11</t>
  </si>
  <si>
    <t>FOUCHER Caterine</t>
  </si>
  <si>
    <t>FOUCHER Jehan</t>
  </si>
  <si>
    <t>FOURé Marie</t>
  </si>
  <si>
    <t>1669/12/23</t>
  </si>
  <si>
    <t>MARSETEAU André</t>
  </si>
  <si>
    <t>FOURé Catherine</t>
  </si>
  <si>
    <t>1676/06/18</t>
  </si>
  <si>
    <t>Olivier</t>
  </si>
  <si>
    <t>ALNET Louise</t>
  </si>
  <si>
    <t>1677/06/10</t>
  </si>
  <si>
    <t>COLINET Louise</t>
  </si>
  <si>
    <t>1682/09/30</t>
  </si>
  <si>
    <t>Retail</t>
  </si>
  <si>
    <t>SABIRON Anne</t>
  </si>
  <si>
    <t>1671/09/21</t>
  </si>
  <si>
    <t>FOURET</t>
  </si>
  <si>
    <t>Jacques(maistre)</t>
  </si>
  <si>
    <t>FOUCHER Catherine</t>
  </si>
  <si>
    <t>FOUCHER Jean</t>
  </si>
  <si>
    <t>FOURé Fse tous gens d'honneur et de biens</t>
  </si>
  <si>
    <t>1683/10/18</t>
  </si>
  <si>
    <t>FOURNIER</t>
  </si>
  <si>
    <t>moulin du Toue</t>
  </si>
  <si>
    <t>DUTAULT Françoise</t>
  </si>
  <si>
    <t>1654/08/06</t>
  </si>
  <si>
    <t>Hillaire(fille)</t>
  </si>
  <si>
    <t>1668/03/07</t>
  </si>
  <si>
    <t>Sebastien</t>
  </si>
  <si>
    <t>journalier</t>
  </si>
  <si>
    <t>AUBERT Marie</t>
  </si>
  <si>
    <t>ALLONNEAU François</t>
  </si>
  <si>
    <t>1675/07/07</t>
  </si>
  <si>
    <t>AUDEBRANT Marie</t>
  </si>
  <si>
    <t>1656/09/06</t>
  </si>
  <si>
    <t>FOUSCHIER</t>
  </si>
  <si>
    <t>Entoine</t>
  </si>
  <si>
    <t>Robert</t>
  </si>
  <si>
    <t>BIRONNEAU Françoise</t>
  </si>
  <si>
    <t>FOUSCHIER Entoine</t>
  </si>
  <si>
    <t>1656/06/01</t>
  </si>
  <si>
    <t>FROUIN</t>
  </si>
  <si>
    <t>BERNARD Thoinette</t>
  </si>
  <si>
    <t>12v</t>
  </si>
  <si>
    <t>1664/05/13</t>
  </si>
  <si>
    <t>GAILLARD</t>
  </si>
  <si>
    <t>PASTUREAU Renée</t>
  </si>
  <si>
    <t>1668/04/01</t>
  </si>
  <si>
    <t>La Sauvagère</t>
  </si>
  <si>
    <t>Gabrielle</t>
  </si>
  <si>
    <t>BELIARD Renée</t>
  </si>
  <si>
    <t>1675/10/26</t>
  </si>
  <si>
    <t>NAIRAULT</t>
  </si>
  <si>
    <t>TILLIEUX</t>
  </si>
  <si>
    <t>Gedeon</t>
  </si>
  <si>
    <t>1668/07/25</t>
  </si>
  <si>
    <t>TROUVé</t>
  </si>
  <si>
    <t>1668/05/26</t>
  </si>
  <si>
    <t>VINIER</t>
  </si>
  <si>
    <t>1664/06/11</t>
  </si>
  <si>
    <t>VINSENAULT</t>
  </si>
  <si>
    <t>Vincent(maistre)</t>
  </si>
  <si>
    <t>MENART Charlotte</t>
  </si>
  <si>
    <t>1663/06/15 (?)</t>
  </si>
  <si>
    <t>VIVIEN</t>
  </si>
  <si>
    <t>DESCHAMPS Charlotte</t>
  </si>
  <si>
    <t>1663/10/29 (exact)</t>
  </si>
  <si>
    <t>1675/06/12</t>
  </si>
  <si>
    <t>4bisv</t>
  </si>
  <si>
    <t>1689/08/20</t>
  </si>
  <si>
    <t>ROUVREAU M.Jeanne</t>
  </si>
  <si>
    <t>CHARON Pierre</t>
  </si>
  <si>
    <t>1689/08/25</t>
  </si>
  <si>
    <t>GUILBOT Jacquette</t>
  </si>
  <si>
    <t>SABIRON Bonaventure</t>
  </si>
  <si>
    <t>1689/09/</t>
  </si>
  <si>
    <t>CHAINE Louise</t>
  </si>
  <si>
    <t>1690/01/ avant le 5</t>
  </si>
  <si>
    <t>D'AZELLE Marie</t>
  </si>
  <si>
    <t>RICHIER Jean</t>
  </si>
  <si>
    <t>1690/03/06</t>
  </si>
  <si>
    <t>PILOT Jeanne</t>
  </si>
  <si>
    <t>1691/</t>
  </si>
  <si>
    <t>Janne</t>
  </si>
  <si>
    <t>PARéE</t>
  </si>
  <si>
    <t>1691/03/01</t>
  </si>
  <si>
    <t>Louis ou Jacques</t>
  </si>
  <si>
    <t>CHARRON Pierre</t>
  </si>
  <si>
    <t>FRELAND Marguerite</t>
  </si>
  <si>
    <t>1691/03/27</t>
  </si>
  <si>
    <t>1691/04/11</t>
  </si>
  <si>
    <t>FOUCHIER (FOUSCHIER)</t>
  </si>
  <si>
    <t>DAZELLE Marie</t>
  </si>
  <si>
    <t>DAZELLE Louis</t>
  </si>
  <si>
    <t>BOURDIN Marie</t>
  </si>
  <si>
    <t>1691/05/</t>
  </si>
  <si>
    <t>1691/09/</t>
  </si>
  <si>
    <t>1691/09/16</t>
  </si>
  <si>
    <t>BOUSCHENEAU</t>
  </si>
  <si>
    <t>TILLIEUX Jacques</t>
  </si>
  <si>
    <t>1679/07/21</t>
  </si>
  <si>
    <t>PENOT</t>
  </si>
  <si>
    <t>BOUCHET Suzanne</t>
  </si>
  <si>
    <t>1683/10/22</t>
  </si>
  <si>
    <t>PEROTHAIN</t>
  </si>
  <si>
    <t>MESTAYER Jeanne</t>
  </si>
  <si>
    <t>GUESDON</t>
  </si>
  <si>
    <t>FOURASTIER Josephe</t>
  </si>
  <si>
    <t>1675/09/12</t>
  </si>
  <si>
    <t>GUIGNARD</t>
  </si>
  <si>
    <t>Jean (maistre)</t>
  </si>
  <si>
    <t>LORRAINE Françoise</t>
  </si>
  <si>
    <t xml:space="preserve">COURTINIER Fs (me) </t>
  </si>
  <si>
    <t>GUIGNARD Marie qui n'ont voulu signer</t>
  </si>
  <si>
    <t>1680/10/20</t>
  </si>
  <si>
    <t>BARATON Jausephe</t>
  </si>
  <si>
    <t>1683/02/25(sans doute janvier)</t>
  </si>
  <si>
    <t>Jan</t>
  </si>
  <si>
    <t>BARATHON Jausephe</t>
  </si>
  <si>
    <t>CARDINAUD René</t>
  </si>
  <si>
    <t>GUIGNARD Renée</t>
  </si>
  <si>
    <t>1683/06/15</t>
  </si>
  <si>
    <t>GUILLOYS</t>
  </si>
  <si>
    <t>Rousselière</t>
  </si>
  <si>
    <t>BEAUBEAU Jacquette</t>
  </si>
  <si>
    <t>1672/07/14</t>
  </si>
  <si>
    <t>GUINART</t>
  </si>
  <si>
    <t>Bonaventure</t>
  </si>
  <si>
    <t>Jehan</t>
  </si>
  <si>
    <t>notaire et sergent royal</t>
  </si>
  <si>
    <t>CHIRON Bonaventure curé d'Allonne</t>
  </si>
  <si>
    <t>DHEMETOUT Marie</t>
  </si>
  <si>
    <t>1675/08/03</t>
  </si>
  <si>
    <t>GUITTON</t>
  </si>
  <si>
    <t>PARANT Jeanne</t>
  </si>
  <si>
    <t>1681/03/14</t>
  </si>
  <si>
    <t>GUTTON</t>
  </si>
  <si>
    <t>PARAN Jeanne</t>
  </si>
  <si>
    <t>BARATON Gedeon</t>
  </si>
  <si>
    <t>LEO Marguerite</t>
  </si>
  <si>
    <t>1668/07/28</t>
  </si>
  <si>
    <t>JOLLY</t>
  </si>
  <si>
    <t>1674/04/02</t>
  </si>
  <si>
    <t>MARCETEAU Marie</t>
  </si>
  <si>
    <t>1675/06/28</t>
  </si>
  <si>
    <t>MARSETEAU Marie</t>
  </si>
  <si>
    <t>1683/06/11</t>
  </si>
  <si>
    <t>LARGEAU</t>
  </si>
  <si>
    <t>Gille</t>
  </si>
  <si>
    <t>PELUCHET Jausephe</t>
  </si>
  <si>
    <t>1655/03/15</t>
  </si>
  <si>
    <t>LEAU</t>
  </si>
  <si>
    <t>SOULLET Marie</t>
  </si>
  <si>
    <t>1675/09/07</t>
  </si>
  <si>
    <t>PRUNIER</t>
  </si>
  <si>
    <t>Pierre (ou Marie)</t>
  </si>
  <si>
    <t>BASTARD Perrine</t>
  </si>
  <si>
    <t>RUFFIN François</t>
  </si>
  <si>
    <t>1695/03</t>
  </si>
  <si>
    <t>CASSERERAU Jeanne</t>
  </si>
  <si>
    <t>CASSEREAU Charlotte</t>
  </si>
  <si>
    <t>1695/05/20</t>
  </si>
  <si>
    <t>FROUIN?</t>
  </si>
  <si>
    <t>POYAU Marie</t>
  </si>
  <si>
    <t>1696/11/10</t>
  </si>
  <si>
    <t>POTIRON</t>
  </si>
  <si>
    <t>AIRAULT Renée</t>
  </si>
  <si>
    <t>1696/12/02</t>
  </si>
  <si>
    <t>RICHER</t>
  </si>
  <si>
    <t>fils</t>
  </si>
  <si>
    <t>Jacque</t>
  </si>
  <si>
    <t>RICHER Jean</t>
  </si>
  <si>
    <t>1696/12/04</t>
  </si>
  <si>
    <t>C</t>
  </si>
  <si>
    <t>DREILLAUT</t>
  </si>
  <si>
    <t>N-- Louise</t>
  </si>
  <si>
    <t>1696/12/11</t>
  </si>
  <si>
    <t>BOUCHET Pierre et BARRANGIER</t>
  </si>
  <si>
    <t>1697/03/07</t>
  </si>
  <si>
    <t>CHABOCEAU</t>
  </si>
  <si>
    <t>La Gui--</t>
  </si>
  <si>
    <t>SERSEAU</t>
  </si>
  <si>
    <t>1697/08/09</t>
  </si>
  <si>
    <t>BOUCHER</t>
  </si>
  <si>
    <t>1698/04/18</t>
  </si>
  <si>
    <t>AIRAULT</t>
  </si>
  <si>
    <t>La Bretonniere</t>
  </si>
  <si>
    <t>BEAUBEAU Perrine</t>
  </si>
  <si>
    <t>1698/10/29</t>
  </si>
  <si>
    <t>Laurens</t>
  </si>
  <si>
    <t>1698/12/20</t>
  </si>
  <si>
    <t>CARRé</t>
  </si>
  <si>
    <t>CASSEREAU Janne</t>
  </si>
  <si>
    <t>1699/02/21</t>
  </si>
  <si>
    <t>1699/03/</t>
  </si>
  <si>
    <t>François cs du roy, lieut. en la senechaussee de Poitou</t>
  </si>
  <si>
    <t>Logis du Genest</t>
  </si>
  <si>
    <t>SAUZEAU A.Fse aieule</t>
  </si>
  <si>
    <t>1699/10/29</t>
  </si>
  <si>
    <t>DHEMTOUT</t>
  </si>
  <si>
    <t>GROUSSET Pierre</t>
  </si>
  <si>
    <t>BOUCHET M.Charlotte</t>
  </si>
  <si>
    <t>1717/02/20</t>
  </si>
  <si>
    <t>JACOB</t>
  </si>
  <si>
    <t>BERTINEAU Marie</t>
  </si>
  <si>
    <t>FOURé Nicolas</t>
  </si>
  <si>
    <t>1675/06/10</t>
  </si>
  <si>
    <t>COURTINIER Françoise (delle)</t>
  </si>
  <si>
    <t>1668/05/14</t>
  </si>
  <si>
    <t>SAUSEAU</t>
  </si>
  <si>
    <t>maistre tuillier</t>
  </si>
  <si>
    <t>CRAIPEAU Louise</t>
  </si>
  <si>
    <t>1664/04/25</t>
  </si>
  <si>
    <t>MARSETEAU</t>
  </si>
  <si>
    <t>BURGAU Marguerite</t>
  </si>
  <si>
    <t>1683/01/15</t>
  </si>
  <si>
    <t>1675/09/22</t>
  </si>
  <si>
    <t>PAISTRAULT Louise</t>
  </si>
  <si>
    <t>1683/05/13</t>
  </si>
  <si>
    <t>MAYNARD</t>
  </si>
  <si>
    <t>LETARD Louise</t>
  </si>
  <si>
    <t>1666/02/07</t>
  </si>
  <si>
    <t>MESNART</t>
  </si>
  <si>
    <t>1669/01/01</t>
  </si>
  <si>
    <t>md cordier de la maison de Chateauvert</t>
  </si>
  <si>
    <t>MESNART Renée</t>
  </si>
  <si>
    <t>CHARRON Pierre fils de Mathurin mareschal</t>
  </si>
  <si>
    <t>SIRE Marie</t>
  </si>
  <si>
    <t>1668/04/17</t>
  </si>
  <si>
    <t>MIOT</t>
  </si>
  <si>
    <t>1675/04/15</t>
  </si>
  <si>
    <t>PINAULT Marie</t>
  </si>
  <si>
    <t>1678/06/13</t>
  </si>
  <si>
    <t>Le Plessier</t>
  </si>
  <si>
    <t>AUDEBRAND Françoise</t>
  </si>
  <si>
    <t>1682/02/09</t>
  </si>
  <si>
    <t>1683/04/14</t>
  </si>
  <si>
    <t>MISAUDRIE</t>
  </si>
  <si>
    <t>N-- Suzanne</t>
  </si>
  <si>
    <t>GUIGNARD Jean</t>
  </si>
  <si>
    <t>1677/03/13</t>
  </si>
  <si>
    <t>MOINNE</t>
  </si>
  <si>
    <t>GUIBAUT Renée</t>
  </si>
  <si>
    <t>1675/01/31</t>
  </si>
  <si>
    <t>MOREAU</t>
  </si>
  <si>
    <t>PENEAU Marguerite</t>
  </si>
  <si>
    <t>MAZOUDRAY Mathurine</t>
  </si>
  <si>
    <t>1679/08/13</t>
  </si>
  <si>
    <t>FOUGE Marie</t>
  </si>
  <si>
    <t>1682/03/17</t>
  </si>
  <si>
    <t>PINAULT Mathurine</t>
  </si>
  <si>
    <t>SOULET Antoine</t>
  </si>
  <si>
    <t>1683/01/18</t>
  </si>
  <si>
    <t>MARIGNAC Marguerite</t>
  </si>
  <si>
    <t>1683/12/17</t>
  </si>
  <si>
    <t>FOUSCHIER Marie</t>
  </si>
  <si>
    <t>10v</t>
  </si>
  <si>
    <t>1666/10/08</t>
  </si>
  <si>
    <t>MYOT</t>
  </si>
  <si>
    <t>1668/01/01</t>
  </si>
  <si>
    <t>TILLEUX René me chirurgien</t>
  </si>
  <si>
    <t>1658/05/04</t>
  </si>
  <si>
    <t>1661/12/04</t>
  </si>
  <si>
    <t>1668/10/23</t>
  </si>
  <si>
    <t>Josepht</t>
  </si>
  <si>
    <t>BERTAUDE Jeanne</t>
  </si>
  <si>
    <t>1724/02/22</t>
  </si>
  <si>
    <t>BAUJAULT</t>
  </si>
  <si>
    <t>1724/02/23</t>
  </si>
  <si>
    <t>GELLIN</t>
  </si>
  <si>
    <t>BUTET Marie</t>
  </si>
  <si>
    <t>1724/02/27</t>
  </si>
  <si>
    <t>MOIRARD</t>
  </si>
  <si>
    <t>USSEAU Marie</t>
  </si>
  <si>
    <t>1724/03/18</t>
  </si>
  <si>
    <t>REAU</t>
  </si>
  <si>
    <t>CHAPRON Josephte</t>
  </si>
  <si>
    <t>1724/03/25</t>
  </si>
  <si>
    <t>JOLLIT</t>
  </si>
  <si>
    <t>MERLE Marguerite</t>
  </si>
  <si>
    <t>BEUF</t>
  </si>
  <si>
    <t>BELIARD Marie</t>
  </si>
  <si>
    <t>DAZELLE François</t>
  </si>
  <si>
    <t>1724/03/26</t>
  </si>
  <si>
    <t>CHATIN</t>
  </si>
  <si>
    <t>VERGNEAULT Marie</t>
  </si>
  <si>
    <t>DAZELLE Marie gm</t>
  </si>
  <si>
    <t>1724/03/28</t>
  </si>
  <si>
    <t>Les Rouselierre</t>
  </si>
  <si>
    <t>BEGET Marie</t>
  </si>
  <si>
    <t>1724/04/13</t>
  </si>
  <si>
    <t>mort-né</t>
  </si>
  <si>
    <t>1724/04/13(transcription de Pamplie)</t>
  </si>
  <si>
    <t>LEAULT</t>
  </si>
  <si>
    <t>CHARLIERRE Françoise</t>
  </si>
  <si>
    <t>1724/04/16</t>
  </si>
  <si>
    <t>FOUCHER Renée</t>
  </si>
  <si>
    <t>TUSSEAU Catherine</t>
  </si>
  <si>
    <t>1724/05/06</t>
  </si>
  <si>
    <t>CALLATON Anne</t>
  </si>
  <si>
    <t>DELAPIERRE René</t>
  </si>
  <si>
    <t>1724/05/07</t>
  </si>
  <si>
    <t>BIGOT</t>
  </si>
  <si>
    <t>ROLAND Marie</t>
  </si>
  <si>
    <t>1724/05/08</t>
  </si>
  <si>
    <t>MUNIER</t>
  </si>
  <si>
    <t>1724/05/22</t>
  </si>
  <si>
    <t>1724/06/01</t>
  </si>
  <si>
    <t>BARON</t>
  </si>
  <si>
    <t>M.Anne</t>
  </si>
  <si>
    <t>GRAYTIER Louise</t>
  </si>
  <si>
    <t>1724/06/12</t>
  </si>
  <si>
    <t>LOGAIS Marie</t>
  </si>
  <si>
    <t>BOUCHET Bonaventure archer</t>
  </si>
  <si>
    <t>1691/12/11</t>
  </si>
  <si>
    <t>BENOIST</t>
  </si>
  <si>
    <t>M.Thérèse</t>
  </si>
  <si>
    <t>LAPIERRE Gabrielle</t>
  </si>
  <si>
    <t>RICHIER</t>
  </si>
  <si>
    <t>PRUSNIER Joseph</t>
  </si>
  <si>
    <t>Philippe</t>
  </si>
  <si>
    <t>PRUSNIER Philippe</t>
  </si>
  <si>
    <t>1682/09/07</t>
  </si>
  <si>
    <t>PETORIN</t>
  </si>
  <si>
    <t>1683/04/07</t>
  </si>
  <si>
    <t>PETRAULT</t>
  </si>
  <si>
    <t>SOULET Jeanne</t>
  </si>
  <si>
    <t>DELACOUR René sgr du Linault</t>
  </si>
  <si>
    <t>D'AROT Charlotte Thérèse delle de La Touche</t>
  </si>
  <si>
    <t>PICART</t>
  </si>
  <si>
    <t>1655/12/20</t>
  </si>
  <si>
    <t>PICHARD</t>
  </si>
  <si>
    <t>NAYRAULT Mathurine</t>
  </si>
  <si>
    <t>1668/02/22</t>
  </si>
  <si>
    <t>PIé</t>
  </si>
  <si>
    <t>AUDEBRANT Jeanne</t>
  </si>
  <si>
    <t>1668/06/25</t>
  </si>
  <si>
    <t>bordager</t>
  </si>
  <si>
    <t>1675/01/29</t>
  </si>
  <si>
    <t>ROSARD Jeanne</t>
  </si>
  <si>
    <t>1663/05/12</t>
  </si>
  <si>
    <t>PILOT</t>
  </si>
  <si>
    <t>Hilaire</t>
  </si>
  <si>
    <t>BEGOT Jeanne</t>
  </si>
  <si>
    <t>BRANCHEU Perrette</t>
  </si>
  <si>
    <t>1675/03/25</t>
  </si>
  <si>
    <t>PINAULT</t>
  </si>
  <si>
    <t>ESPRON Jeanne</t>
  </si>
  <si>
    <t>1682/09/16</t>
  </si>
  <si>
    <t>la Pithenière</t>
  </si>
  <si>
    <t>CHAIGNEAU Jacquette</t>
  </si>
  <si>
    <t>NESNARD François marechal</t>
  </si>
  <si>
    <t>PAILLE Marie fille de Jean notaire</t>
  </si>
  <si>
    <t>1683/09/30</t>
  </si>
  <si>
    <t>PINEAU</t>
  </si>
  <si>
    <t>BARANTAGE Françoise</t>
  </si>
  <si>
    <t>1655/09/10</t>
  </si>
  <si>
    <t>PIOT</t>
  </si>
  <si>
    <t>MAYNARD Jeanne</t>
  </si>
  <si>
    <t>1668/04/06</t>
  </si>
  <si>
    <t>1664/12/08</t>
  </si>
  <si>
    <t>POIGNANT</t>
  </si>
  <si>
    <t>1679/</t>
  </si>
  <si>
    <t>PREAU</t>
  </si>
  <si>
    <t>FOURRé Françoise</t>
  </si>
  <si>
    <t>RAGNEAU jan</t>
  </si>
  <si>
    <t>ALNET Magdeleine</t>
  </si>
  <si>
    <t>1658/02/14</t>
  </si>
  <si>
    <t>SOULET Louise</t>
  </si>
  <si>
    <t>1694/09/14</t>
  </si>
  <si>
    <t>L'Ingremiere</t>
  </si>
  <si>
    <t>L'ESCULEUR</t>
  </si>
  <si>
    <t>La Rechonniere</t>
  </si>
  <si>
    <t>GUINARDE Louise</t>
  </si>
  <si>
    <t xml:space="preserve">CLAVEURIER du Tilloux Fs Paul </t>
  </si>
  <si>
    <t>CLAVEURIER Radegonde dame d'Allonne</t>
  </si>
  <si>
    <t>1724/10/17</t>
  </si>
  <si>
    <t>TROT Chaterine</t>
  </si>
  <si>
    <t>1724/10/22</t>
  </si>
  <si>
    <t>COLLAIT</t>
  </si>
  <si>
    <t>BARATON Marie</t>
  </si>
  <si>
    <t>1724/10/25</t>
  </si>
  <si>
    <t>BENAIS</t>
  </si>
  <si>
    <t>HERVE Françoise</t>
  </si>
  <si>
    <t>1724/10/26</t>
  </si>
  <si>
    <t>COUDEREAU</t>
  </si>
  <si>
    <t>MARCHETEAU Louise</t>
  </si>
  <si>
    <t>1724/10/28</t>
  </si>
  <si>
    <t>RAGNEAU Perrine</t>
  </si>
  <si>
    <t>1724/11/01</t>
  </si>
  <si>
    <t>GRATIEN</t>
  </si>
  <si>
    <t>MERCIER Renée</t>
  </si>
  <si>
    <t>1724/11/06</t>
  </si>
  <si>
    <t>CLISSON</t>
  </si>
  <si>
    <t>Françoise Renée</t>
  </si>
  <si>
    <t>1724/11/24</t>
  </si>
  <si>
    <t>BLAIS</t>
  </si>
  <si>
    <t>PRET Jeane</t>
  </si>
  <si>
    <t>1724/11/26</t>
  </si>
  <si>
    <t>PILET Marie</t>
  </si>
  <si>
    <t>1724/12/01</t>
  </si>
  <si>
    <t>PINAUDT</t>
  </si>
  <si>
    <t>M.Florence</t>
  </si>
  <si>
    <t>1724/12/11</t>
  </si>
  <si>
    <t>BONNEVEUF</t>
  </si>
  <si>
    <t>Jeanne Renée</t>
  </si>
  <si>
    <t>1725/02/03B par Et. PIERY religieux du Bois d'Allonne (signe Pihery)</t>
  </si>
  <si>
    <t>ROTURIERE Marie</t>
  </si>
  <si>
    <t>BOUCHET Etienne oncle</t>
  </si>
  <si>
    <t>DEMPTOUT Catherine</t>
  </si>
  <si>
    <t>1726/12/02</t>
  </si>
  <si>
    <t>MIGNONNEAU Joseph</t>
  </si>
  <si>
    <t>1726/12/17</t>
  </si>
  <si>
    <t>ussier</t>
  </si>
  <si>
    <t>1726/12/26</t>
  </si>
  <si>
    <t>BARATHON Marie</t>
  </si>
  <si>
    <t>1717/03/29</t>
  </si>
  <si>
    <t>TIBAULT</t>
  </si>
  <si>
    <t>sr de la Feraillere</t>
  </si>
  <si>
    <t>DAGUIN Marguerite</t>
  </si>
  <si>
    <t>1717/07/11</t>
  </si>
  <si>
    <t>ALLONNEAU Louise</t>
  </si>
  <si>
    <t>BOULOT Nicolas</t>
  </si>
  <si>
    <t>GEMONDIERE (dame) bons catholiques</t>
  </si>
  <si>
    <t>1669/06/06</t>
  </si>
  <si>
    <t>tuillier</t>
  </si>
  <si>
    <t>la Barassiay</t>
  </si>
  <si>
    <t>1670/07/22</t>
  </si>
  <si>
    <t>1674/04/20</t>
  </si>
  <si>
    <t>Jean Pierre</t>
  </si>
  <si>
    <t>COURTINIER Pierre (messire) de la Millanchère</t>
  </si>
  <si>
    <t>GINESTOUR Marie (dame)</t>
  </si>
  <si>
    <t>1668/07/08</t>
  </si>
  <si>
    <t>SEGUIN</t>
  </si>
  <si>
    <t>mousnier</t>
  </si>
  <si>
    <t>1683/09/15</t>
  </si>
  <si>
    <t>1667/01/11</t>
  </si>
  <si>
    <t>SOULLET</t>
  </si>
  <si>
    <t>BAUDET Perrine</t>
  </si>
  <si>
    <t>TARD</t>
  </si>
  <si>
    <t>LIVET Marie</t>
  </si>
  <si>
    <t>1674/04/03</t>
  </si>
  <si>
    <t>TARIT</t>
  </si>
  <si>
    <t>M.Louise(delle)</t>
  </si>
  <si>
    <t>J.Bernard</t>
  </si>
  <si>
    <t>LERICHE Catherine (dame)</t>
  </si>
  <si>
    <t>COURTINIER P.sr de la Millanchère</t>
  </si>
  <si>
    <t>DARIT Marguerite Lse</t>
  </si>
  <si>
    <t>1675/03/06</t>
  </si>
  <si>
    <t>TEXIER</t>
  </si>
  <si>
    <t>MARZELLE Françoise</t>
  </si>
  <si>
    <t>19v</t>
  </si>
  <si>
    <t>1668/05/18</t>
  </si>
  <si>
    <t>soi-disant sergent royal</t>
  </si>
  <si>
    <t>BASTARD Marie</t>
  </si>
  <si>
    <t>1668/07/20</t>
  </si>
  <si>
    <t>1682/04/30</t>
  </si>
  <si>
    <t xml:space="preserve">Mathurin </t>
  </si>
  <si>
    <t>Le Retail</t>
  </si>
  <si>
    <t>CROCHON Jeanne</t>
  </si>
  <si>
    <t>1683/02/25</t>
  </si>
  <si>
    <t>PAILLATET Perrine</t>
  </si>
  <si>
    <t>THIBAULT</t>
  </si>
  <si>
    <t>Anthoine</t>
  </si>
  <si>
    <t>43v</t>
  </si>
  <si>
    <t>1658/04/07</t>
  </si>
  <si>
    <t>THIBAUT</t>
  </si>
  <si>
    <t>1656/11/06</t>
  </si>
  <si>
    <t>TILLEUX</t>
  </si>
  <si>
    <t>LEAU Susanne</t>
  </si>
  <si>
    <t>1724/01/23</t>
  </si>
  <si>
    <t>CHEVALLIER Jeanne</t>
  </si>
  <si>
    <t>1724/02/14</t>
  </si>
  <si>
    <t>PERET</t>
  </si>
  <si>
    <t>DECOUR Chaterine</t>
  </si>
  <si>
    <t>1732/06/23</t>
  </si>
  <si>
    <t>NICOLLEAU</t>
  </si>
  <si>
    <t>tessier</t>
  </si>
  <si>
    <t>AIGUILLON Marie</t>
  </si>
  <si>
    <t>1732/07/28</t>
  </si>
  <si>
    <t>AUDEBERT</t>
  </si>
  <si>
    <t>Marie Catherine</t>
  </si>
  <si>
    <t>DEMTOUT Catherine</t>
  </si>
  <si>
    <t>1733/02/17</t>
  </si>
  <si>
    <t>M.Chalotte</t>
  </si>
  <si>
    <t>TROT Jeanne</t>
  </si>
  <si>
    <t>BOUCHET René</t>
  </si>
  <si>
    <t>BOUCHET M.Charlottte</t>
  </si>
  <si>
    <t>1733/05/09</t>
  </si>
  <si>
    <t>FOURNIER Louise</t>
  </si>
  <si>
    <t>1733/10/06</t>
  </si>
  <si>
    <t>MAYNIER</t>
  </si>
  <si>
    <t>René Louis</t>
  </si>
  <si>
    <t>Louis MESNIER</t>
  </si>
  <si>
    <t>QUINTARD Radegonde</t>
  </si>
  <si>
    <t>LAPIERRE René</t>
  </si>
  <si>
    <t>MESNIER A.Henriette</t>
  </si>
  <si>
    <t>1733/11/28</t>
  </si>
  <si>
    <t>Pierre Bonaventure</t>
  </si>
  <si>
    <t>MAYNARD Renée</t>
  </si>
  <si>
    <t>1733/19/29</t>
  </si>
  <si>
    <t>Louis Michel</t>
  </si>
  <si>
    <t>1734/01/06</t>
  </si>
  <si>
    <t>René cabaretier du Petit Cerf, fabriqueur en charge</t>
  </si>
  <si>
    <t>1734/02/04</t>
  </si>
  <si>
    <t>Marguerite Louise</t>
  </si>
  <si>
    <t>1734/05/31</t>
  </si>
  <si>
    <t>Marie Suzanne</t>
  </si>
  <si>
    <t>BOUYER Suzanne</t>
  </si>
  <si>
    <t>1734/11/01</t>
  </si>
  <si>
    <t>la Guinardiere</t>
  </si>
  <si>
    <t>POYAULT Jeanne</t>
  </si>
  <si>
    <t>1734/12/28</t>
  </si>
  <si>
    <t>1735/07/29</t>
  </si>
  <si>
    <t>MAYRANDE Renée</t>
  </si>
  <si>
    <t>1735/09/15</t>
  </si>
  <si>
    <t>1736/02/02</t>
  </si>
  <si>
    <t>VOISIN Françoise</t>
  </si>
  <si>
    <t>1724/06/13</t>
  </si>
  <si>
    <t>BERTON</t>
  </si>
  <si>
    <t>LOYAULT Françoise</t>
  </si>
  <si>
    <t>1724/06/25</t>
  </si>
  <si>
    <t>GAILLIARD</t>
  </si>
  <si>
    <t>La Grue</t>
  </si>
  <si>
    <t>POUSARD Marguerite</t>
  </si>
  <si>
    <t>1692/02/04</t>
  </si>
  <si>
    <t>BEIET</t>
  </si>
  <si>
    <t>GAILLARD Françoise</t>
  </si>
  <si>
    <t>GAILLARD François</t>
  </si>
  <si>
    <t>GUIBERT Françoise</t>
  </si>
  <si>
    <t>1692/02/21</t>
  </si>
  <si>
    <t>AURIL</t>
  </si>
  <si>
    <t>Ga--</t>
  </si>
  <si>
    <t>FOURRé Hillaire</t>
  </si>
  <si>
    <t>AURIL Gabriel</t>
  </si>
  <si>
    <t>BRE-- Marie</t>
  </si>
  <si>
    <t>1692/07/10</t>
  </si>
  <si>
    <t>CHAPOT</t>
  </si>
  <si>
    <t>1692/08/16</t>
  </si>
  <si>
    <t>AURIL Pierre</t>
  </si>
  <si>
    <t>1693/02/05</t>
  </si>
  <si>
    <t>CHAIGNE Louise</t>
  </si>
  <si>
    <t>1693/02/27</t>
  </si>
  <si>
    <t>DAZELLE Marguerite de Cours</t>
  </si>
  <si>
    <t>1693/03/04</t>
  </si>
  <si>
    <t>SOUBIRON Anne</t>
  </si>
  <si>
    <t>1693/06/12</t>
  </si>
  <si>
    <t>GERMAIN</t>
  </si>
  <si>
    <t>Juseph</t>
  </si>
  <si>
    <t>La Frémaudière</t>
  </si>
  <si>
    <t>BERNARDEAU Marie</t>
  </si>
  <si>
    <t>1693/06/22</t>
  </si>
  <si>
    <t>La Maisonneuve</t>
  </si>
  <si>
    <t>MACOUIN Marie</t>
  </si>
  <si>
    <t>1693/07/02</t>
  </si>
  <si>
    <t>PELTIER</t>
  </si>
  <si>
    <t>BARATHON Magdeleine</t>
  </si>
  <si>
    <t>1693/07/07</t>
  </si>
  <si>
    <t>Je Radegonde</t>
  </si>
  <si>
    <t>1693/08/31</t>
  </si>
  <si>
    <t>BRETINEAU Françoise</t>
  </si>
  <si>
    <t>1693/12/31</t>
  </si>
  <si>
    <t>naturel</t>
  </si>
  <si>
    <t>SEGUIN Ls</t>
  </si>
  <si>
    <t>BARATHON Jacquette</t>
  </si>
  <si>
    <t>1694/03/12 née le 8</t>
  </si>
  <si>
    <t>THOMAS Robert procureur du prieuré de N.D., tenu par Jehan -- ROCHETTE</t>
  </si>
  <si>
    <t>1694/07/12</t>
  </si>
  <si>
    <t>BEAUIOUR</t>
  </si>
  <si>
    <t>SIBILLEAU Françoise</t>
  </si>
  <si>
    <t>1694/07/27</t>
  </si>
  <si>
    <t>Mathurin sacristain</t>
  </si>
  <si>
    <t>GOURBILLEAU</t>
  </si>
  <si>
    <t>HAYRAUX Perrine</t>
  </si>
  <si>
    <t>1724/10/03</t>
  </si>
  <si>
    <t>Fs Paul</t>
  </si>
  <si>
    <t>1738/04/26</t>
  </si>
  <si>
    <t>TAVART</t>
  </si>
  <si>
    <t>1738/05/02</t>
  </si>
  <si>
    <t>MAGNARD</t>
  </si>
  <si>
    <t>1738/05/06</t>
  </si>
  <si>
    <t>BOUFFARD</t>
  </si>
  <si>
    <t>1738/05/08</t>
  </si>
  <si>
    <t>BERCé</t>
  </si>
  <si>
    <t>Jq Léonard</t>
  </si>
  <si>
    <t>MAINARD Marie</t>
  </si>
  <si>
    <t>1738/05/11</t>
  </si>
  <si>
    <t>M.Radegonde</t>
  </si>
  <si>
    <t>1738/05/18</t>
  </si>
  <si>
    <t>GUERINEAU Marie</t>
  </si>
  <si>
    <t>GUITTON Pierre oncle</t>
  </si>
  <si>
    <t>1738/05/26</t>
  </si>
  <si>
    <t>M.Marguerite</t>
  </si>
  <si>
    <t>La Biraudière</t>
  </si>
  <si>
    <t>CHATIN Marie</t>
  </si>
  <si>
    <t>1738/06/02</t>
  </si>
  <si>
    <t>ROYSIN(ou VOYSIN)</t>
  </si>
  <si>
    <t>PIOT Jeanne</t>
  </si>
  <si>
    <t>1738/06/07</t>
  </si>
  <si>
    <t>Chaterine</t>
  </si>
  <si>
    <t>1738/06/15</t>
  </si>
  <si>
    <t>REAU Marie</t>
  </si>
  <si>
    <t>1738/06/24</t>
  </si>
  <si>
    <t>1738/06/27</t>
  </si>
  <si>
    <t>1738/07/06</t>
  </si>
  <si>
    <t>Les Bordes</t>
  </si>
  <si>
    <t>RICHARD Perrine</t>
  </si>
  <si>
    <t>1738/08/05</t>
  </si>
  <si>
    <t>SALARD</t>
  </si>
  <si>
    <t>BRINAUDEAU Marie</t>
  </si>
  <si>
    <t>1738/08/21</t>
  </si>
  <si>
    <t>BARON M.Louise</t>
  </si>
  <si>
    <t>1738/09/01</t>
  </si>
  <si>
    <t>René(fille)</t>
  </si>
  <si>
    <t>AU-- Marguerite</t>
  </si>
  <si>
    <t>1738/10/01</t>
  </si>
  <si>
    <t>ROBIN</t>
  </si>
  <si>
    <t>La Richardière</t>
  </si>
  <si>
    <t>BILEAU Chaterine</t>
  </si>
  <si>
    <t>1738/10/05</t>
  </si>
  <si>
    <t>BAREAULT</t>
  </si>
  <si>
    <t>GUILBOT Renée</t>
  </si>
  <si>
    <t>1738/10/09</t>
  </si>
  <si>
    <t>GIRARD</t>
  </si>
  <si>
    <t>entrepreneur des réparations de l'église d'Allonne</t>
  </si>
  <si>
    <t>GUILLEMETTE Catherine</t>
  </si>
  <si>
    <t>DEMPTOUT Marie</t>
  </si>
  <si>
    <t>1727/08/10</t>
  </si>
  <si>
    <t>PIOT Marie</t>
  </si>
  <si>
    <t>1727/08/27</t>
  </si>
  <si>
    <t>de TUSSEAU Marie</t>
  </si>
  <si>
    <t>1717/11/22</t>
  </si>
  <si>
    <t>Pierre archer</t>
  </si>
  <si>
    <t>BEAUJOUR Françoise</t>
  </si>
  <si>
    <t>DEMETOUT Marie dame</t>
  </si>
  <si>
    <t>1718/04/17</t>
  </si>
  <si>
    <t>Bonaventure (Maitre)</t>
  </si>
  <si>
    <t>ROTURIER Marie</t>
  </si>
  <si>
    <t>ROTURIER</t>
  </si>
  <si>
    <t>1718/05/10</t>
  </si>
  <si>
    <t>FOUCHEREAU</t>
  </si>
  <si>
    <t>ROUTURIER René (signe ROSTURIER)</t>
  </si>
  <si>
    <t>DEMETOUT Marie</t>
  </si>
  <si>
    <t>1719/03/17</t>
  </si>
  <si>
    <t>naturelle reconnue au M le 20 avril 1719</t>
  </si>
  <si>
    <t>Marianne</t>
  </si>
  <si>
    <t>JARRIAULT Robert</t>
  </si>
  <si>
    <t>PHILLON Perrine</t>
  </si>
  <si>
    <t>1719/04/18</t>
  </si>
  <si>
    <t>GELIN</t>
  </si>
  <si>
    <t>SOULET Charlotte</t>
  </si>
  <si>
    <t>1719/06/26</t>
  </si>
  <si>
    <t>1719/11/02</t>
  </si>
  <si>
    <t>BARANGER René</t>
  </si>
  <si>
    <t>BOUCHET Charlotte</t>
  </si>
  <si>
    <t>1720/09/10</t>
  </si>
  <si>
    <t>BARANCHER</t>
  </si>
  <si>
    <t>1721/06/21</t>
  </si>
  <si>
    <t>DESSCHAMPS</t>
  </si>
  <si>
    <t>ROSART Marie</t>
  </si>
  <si>
    <t>1721/09/11</t>
  </si>
  <si>
    <t>LANOUX Perrine</t>
  </si>
  <si>
    <t>1721/11/04</t>
  </si>
  <si>
    <t>NIVEAULT</t>
  </si>
  <si>
    <t>Radegonde</t>
  </si>
  <si>
    <t>François meunier</t>
  </si>
  <si>
    <t>1721/11/25</t>
  </si>
  <si>
    <t>M.Françoise</t>
  </si>
  <si>
    <t>MARCETTEAU Marie</t>
  </si>
  <si>
    <t>1722/01/23</t>
  </si>
  <si>
    <t>BONNEVEUX</t>
  </si>
  <si>
    <t>BOUCHET  Marie</t>
  </si>
  <si>
    <t>1722/06/08</t>
  </si>
  <si>
    <t>Pierre Bonnaventure</t>
  </si>
  <si>
    <t>DEMTOUT Pierre</t>
  </si>
  <si>
    <t>1722/11/24</t>
  </si>
  <si>
    <t>RUSEIL Françoise</t>
  </si>
  <si>
    <t>1732/05/05</t>
  </si>
  <si>
    <t>Bonaventure Me</t>
  </si>
  <si>
    <t>sergent</t>
  </si>
  <si>
    <t>AUDEBERT Jean</t>
  </si>
  <si>
    <t>PINEAULT</t>
  </si>
  <si>
    <t>GERBIER Marie</t>
  </si>
  <si>
    <t>1742/01/07</t>
  </si>
  <si>
    <t>DUPOND</t>
  </si>
  <si>
    <t>BAUDU Marie</t>
  </si>
  <si>
    <t>1742/05/29</t>
  </si>
  <si>
    <t>GITTON</t>
  </si>
  <si>
    <t>GARINEAU Marie</t>
  </si>
  <si>
    <t>1742/10/21</t>
  </si>
  <si>
    <t>R.Bonavanture</t>
  </si>
  <si>
    <t>BOUCHET Robert Bonavanture</t>
  </si>
  <si>
    <t>BOUCHET Chaterine</t>
  </si>
  <si>
    <t>1742/19/14</t>
  </si>
  <si>
    <t>RIVIERRE</t>
  </si>
  <si>
    <t>René sirurgien</t>
  </si>
  <si>
    <t>CORNUAU Françoisse</t>
  </si>
  <si>
    <t>CORNUAU Pierre gp</t>
  </si>
  <si>
    <t>1743/10/23</t>
  </si>
  <si>
    <t>Marie Françoise Julie</t>
  </si>
  <si>
    <t>Robert Bonaventure</t>
  </si>
  <si>
    <t>CONNEAU Françoise</t>
  </si>
  <si>
    <t>BOUCHET Bonnaventure gp</t>
  </si>
  <si>
    <t>CONNEAU Christiane tante</t>
  </si>
  <si>
    <t>1744/07/06</t>
  </si>
  <si>
    <t>BAROTEAUD</t>
  </si>
  <si>
    <t>MARTINET Marie</t>
  </si>
  <si>
    <t>1744/07/14</t>
  </si>
  <si>
    <t>EPERON Françoise</t>
  </si>
  <si>
    <t>1744/11/01</t>
  </si>
  <si>
    <t>CORNUAU Victoire</t>
  </si>
  <si>
    <t>QUINTARD Pierre curé</t>
  </si>
  <si>
    <t>QUINTARD Marie sa nièce</t>
  </si>
  <si>
    <t>1744/11/27</t>
  </si>
  <si>
    <t>J.Augustin</t>
  </si>
  <si>
    <t>Cl.Alexandre B.de la Vergne</t>
  </si>
  <si>
    <t>1745/05/08</t>
  </si>
  <si>
    <t>Marie Florance Geneviève</t>
  </si>
  <si>
    <t>ROSSEGAND Jacques notaire royal</t>
  </si>
  <si>
    <t>ROTURIER Marie gm</t>
  </si>
  <si>
    <t>ROUVREAU</t>
  </si>
  <si>
    <t>RUSSEIL Jeanne</t>
  </si>
  <si>
    <t>1736/02/27</t>
  </si>
  <si>
    <t>CHADELLE Louise</t>
  </si>
  <si>
    <t>DAZEL Marie</t>
  </si>
  <si>
    <t>1736/06/13</t>
  </si>
  <si>
    <t>MOINARD</t>
  </si>
  <si>
    <t>Magdeleine</t>
  </si>
  <si>
    <t>CHARIER Louise</t>
  </si>
  <si>
    <t>1724/06/30</t>
  </si>
  <si>
    <t>DESCHENT</t>
  </si>
  <si>
    <t>RESART Marie</t>
  </si>
  <si>
    <t>1724/07/05</t>
  </si>
  <si>
    <t>ROCHER</t>
  </si>
  <si>
    <t>MARSAURE Renée</t>
  </si>
  <si>
    <t>1724/07/08</t>
  </si>
  <si>
    <t>GERMIN</t>
  </si>
  <si>
    <t>BERNAR Louisse</t>
  </si>
  <si>
    <t>1724/07/22</t>
  </si>
  <si>
    <t>ORIGNY</t>
  </si>
  <si>
    <t>M.Magdeleine</t>
  </si>
  <si>
    <t>Pierre thuillier</t>
  </si>
  <si>
    <t>Thuilleries</t>
  </si>
  <si>
    <t>POYNE Marie</t>
  </si>
  <si>
    <t>1724/07/25(transcription de Pamplie)</t>
  </si>
  <si>
    <t>ARDY</t>
  </si>
  <si>
    <t>Françoise M.Anne</t>
  </si>
  <si>
    <t>l'Ambronniere</t>
  </si>
  <si>
    <t>VEILLONS Françoise</t>
  </si>
  <si>
    <t>1724/08/01</t>
  </si>
  <si>
    <t>BERTAULT Marie</t>
  </si>
  <si>
    <t>1724/08/05</t>
  </si>
  <si>
    <t>YVRON Jeanne</t>
  </si>
  <si>
    <t>1724/08/06</t>
  </si>
  <si>
    <t>PROUT</t>
  </si>
  <si>
    <t>LOGAY Jeanne</t>
  </si>
  <si>
    <t>POUSART</t>
  </si>
  <si>
    <t>Pierre René</t>
  </si>
  <si>
    <t>MAY-- Jeanne</t>
  </si>
  <si>
    <t>1724/08/07</t>
  </si>
  <si>
    <t>DRILAULT Pairine</t>
  </si>
  <si>
    <t>1724/08/15</t>
  </si>
  <si>
    <t>TACHART M.Catherine</t>
  </si>
  <si>
    <t>1724/08/26</t>
  </si>
  <si>
    <t>BEGAIT</t>
  </si>
  <si>
    <t>1724/09/02(transcription de B du 08/14 à Pamplie)</t>
  </si>
  <si>
    <t>1724/09/07</t>
  </si>
  <si>
    <t>ANGEVIN Jeanne</t>
  </si>
  <si>
    <t>1724/09/10</t>
  </si>
  <si>
    <t>VOYSIN</t>
  </si>
  <si>
    <t>DRAULT Marie</t>
  </si>
  <si>
    <t>1724/09/14</t>
  </si>
  <si>
    <t>HELI</t>
  </si>
  <si>
    <t>MOINATON Renée</t>
  </si>
  <si>
    <t>VIGLION</t>
  </si>
  <si>
    <t>Laurent</t>
  </si>
  <si>
    <t>Coulay</t>
  </si>
  <si>
    <t>GAYS Marie</t>
  </si>
  <si>
    <t>1724/09/25</t>
  </si>
  <si>
    <t>La Pinelière</t>
  </si>
  <si>
    <t>GUILBOT Marie</t>
  </si>
  <si>
    <t>1738/04/04</t>
  </si>
  <si>
    <t>DESCHAMPS Chaterine</t>
  </si>
  <si>
    <t>GIJNARD Louise</t>
  </si>
  <si>
    <t>BOUCHET M.Florence Gen.</t>
  </si>
  <si>
    <t>1757/08/17</t>
  </si>
  <si>
    <t>THOMAS</t>
  </si>
  <si>
    <t>BEAUMONT Marie</t>
  </si>
  <si>
    <t>BEAUMONT Jacque</t>
  </si>
  <si>
    <t>CHARETIER Françoise</t>
  </si>
  <si>
    <t>1757/08/25</t>
  </si>
  <si>
    <t>MARSETEAU Renée</t>
  </si>
  <si>
    <t>GRATIEN René</t>
  </si>
  <si>
    <t>GRATIEN Marie</t>
  </si>
  <si>
    <t>1758/01/13</t>
  </si>
  <si>
    <t>La Guinardière</t>
  </si>
  <si>
    <t>TOURAINE Marie</t>
  </si>
  <si>
    <t>1758/12/07</t>
  </si>
  <si>
    <t>GUINARD Louise</t>
  </si>
  <si>
    <t>BOUCHET Pierre M.Bonaventure</t>
  </si>
  <si>
    <t>BOUCHET Suzanne Valaire</t>
  </si>
  <si>
    <t>1759/06/30</t>
  </si>
  <si>
    <t>1760/03/28</t>
  </si>
  <si>
    <t>ROBERT Marie</t>
  </si>
  <si>
    <t>PRUNIER Louis</t>
  </si>
  <si>
    <t>ROBERT Renée</t>
  </si>
  <si>
    <t>1761/05/04</t>
  </si>
  <si>
    <t>1762/04/29</t>
  </si>
  <si>
    <t>DAIS</t>
  </si>
  <si>
    <t>AUDEBERT Marie</t>
  </si>
  <si>
    <t>AUDEBERT Bonaventure</t>
  </si>
  <si>
    <t>CHAPPOT M.Louise delle</t>
  </si>
  <si>
    <t>1763/02/28</t>
  </si>
  <si>
    <t>CANTETE Marie</t>
  </si>
  <si>
    <t>1764/02/04</t>
  </si>
  <si>
    <t>FRAPITRE Jeanne</t>
  </si>
  <si>
    <t>1764/11/10</t>
  </si>
  <si>
    <t>DAY</t>
  </si>
  <si>
    <t>BOUCHET R.Bonav.nre</t>
  </si>
  <si>
    <t>BOUCHET M.Flor. Gen.</t>
  </si>
  <si>
    <t>1765/07/02</t>
  </si>
  <si>
    <t>la Marchandière</t>
  </si>
  <si>
    <t>SOULET Marie</t>
  </si>
  <si>
    <t>1765/09/14</t>
  </si>
  <si>
    <t>reconnu au M</t>
  </si>
  <si>
    <t>CHAUVEAU Louise</t>
  </si>
  <si>
    <t>1738/10/12</t>
  </si>
  <si>
    <t>La Mothe</t>
  </si>
  <si>
    <t>BARAULT Marie</t>
  </si>
  <si>
    <t>1738/10/19</t>
  </si>
  <si>
    <t>DRILLAULT</t>
  </si>
  <si>
    <t>PARTENAY Chaterine</t>
  </si>
  <si>
    <t>1738/10/24</t>
  </si>
  <si>
    <t>DEMPTOUTRenée</t>
  </si>
  <si>
    <t>1727/12/15</t>
  </si>
  <si>
    <t>DESRé</t>
  </si>
  <si>
    <t>1728/03/19</t>
  </si>
  <si>
    <t>MEUNIER</t>
  </si>
  <si>
    <t>Jq Etienne</t>
  </si>
  <si>
    <t>CHABOISSEAU Marie</t>
  </si>
  <si>
    <t>BOUCHET Etienne</t>
  </si>
  <si>
    <t>PEPIN Marie</t>
  </si>
  <si>
    <t>1728/11/16</t>
  </si>
  <si>
    <t>BARRAULT</t>
  </si>
  <si>
    <t>Jq Bonnaventure</t>
  </si>
  <si>
    <t>AIRAULT Anne</t>
  </si>
  <si>
    <t>1729/05/15</t>
  </si>
  <si>
    <t>GRELET Marie</t>
  </si>
  <si>
    <t>BOUCHET Robert</t>
  </si>
  <si>
    <t>NIVAUD Françoise</t>
  </si>
  <si>
    <t>1729/08</t>
  </si>
  <si>
    <t>BOUCHET Marie accompagnée de sa tante BOUCHET Charlotte</t>
  </si>
  <si>
    <t>1729/08/19</t>
  </si>
  <si>
    <t>ALLARD Antoine sr de la Pallinière</t>
  </si>
  <si>
    <t>PIHERY Anne</t>
  </si>
  <si>
    <t>1729/10/14</t>
  </si>
  <si>
    <t>PROUST</t>
  </si>
  <si>
    <t>CHADEAU Louise</t>
  </si>
  <si>
    <t>DEMPTOUT Renée</t>
  </si>
  <si>
    <t>1730/</t>
  </si>
  <si>
    <t>Marie Perrine</t>
  </si>
  <si>
    <t>BOUDET Marie</t>
  </si>
  <si>
    <t>1730/02/28</t>
  </si>
  <si>
    <t>ussier royal</t>
  </si>
  <si>
    <t>ROUTURIER Marie</t>
  </si>
  <si>
    <t>SABIRON François</t>
  </si>
  <si>
    <t>1730/03/19</t>
  </si>
  <si>
    <t>BOUTIN Françoise</t>
  </si>
  <si>
    <t>1730/03/30</t>
  </si>
  <si>
    <t>BRANGER</t>
  </si>
  <si>
    <t>René Pierre</t>
  </si>
  <si>
    <t>René cabaretier Croix Blanche</t>
  </si>
  <si>
    <t>1730/05/05</t>
  </si>
  <si>
    <t>SEIGN.. Renée</t>
  </si>
  <si>
    <t>1732/01/16</t>
  </si>
  <si>
    <t>MESNIER</t>
  </si>
  <si>
    <t>QUINTARD Rdegonde</t>
  </si>
  <si>
    <t>QUINTARD Pierre oncle(vénérable Mre)</t>
  </si>
  <si>
    <t>DEGAZE Perrine</t>
  </si>
  <si>
    <t>1740/10/24</t>
  </si>
  <si>
    <t>BAUMON Marie</t>
  </si>
  <si>
    <t>1740/11/19</t>
  </si>
  <si>
    <t>1741/05/12</t>
  </si>
  <si>
    <t>1782/08/24</t>
  </si>
  <si>
    <t>P.J.Laurent</t>
  </si>
  <si>
    <t>1784/04/22</t>
  </si>
  <si>
    <t>Charles Bonaventure</t>
  </si>
  <si>
    <t>1785/03/06</t>
  </si>
  <si>
    <t>Jean bordier à Gandry</t>
  </si>
  <si>
    <t>BONTU Marie</t>
  </si>
  <si>
    <t>1786/10/22</t>
  </si>
  <si>
    <t>Jean charbonnier</t>
  </si>
  <si>
    <t>CHADRAULT Françoise</t>
  </si>
  <si>
    <t>1787/03/16</t>
  </si>
  <si>
    <t>DELAPIERRE</t>
  </si>
  <si>
    <t>François Isaac</t>
  </si>
  <si>
    <t>René maitre en chirurgie</t>
  </si>
  <si>
    <t>BASTARD M.Florence Geneviève</t>
  </si>
  <si>
    <t>1788/01/24</t>
  </si>
  <si>
    <t>DELAPIERRE TOURTERON</t>
  </si>
  <si>
    <t>BASTARD Jacques François notaire royal</t>
  </si>
  <si>
    <t>BOUCHET M.Florence Geneviève</t>
  </si>
  <si>
    <t>1788/11/16</t>
  </si>
  <si>
    <t>BREMEAUD</t>
  </si>
  <si>
    <t>René marchand</t>
  </si>
  <si>
    <t>BREMEAU Marguerite</t>
  </si>
  <si>
    <t>1792/02/12</t>
  </si>
  <si>
    <t>Hipolite</t>
  </si>
  <si>
    <t>BASTARD M.Florence</t>
  </si>
  <si>
    <t>BASTARD Hipolite Jean</t>
  </si>
  <si>
    <t>DUCHASTEAU Louise</t>
  </si>
  <si>
    <t>ALLONNE</t>
  </si>
  <si>
    <t>2E 7/2</t>
  </si>
  <si>
    <t>1Mi Ec 179</t>
  </si>
  <si>
    <t>Autres parents</t>
  </si>
  <si>
    <t>1657/11/05</t>
  </si>
  <si>
    <t>BOMIOU</t>
  </si>
  <si>
    <t>?(pliure)</t>
  </si>
  <si>
    <t>Azay</t>
  </si>
  <si>
    <t>1653/02/24</t>
  </si>
  <si>
    <t>BESOCHEAU</t>
  </si>
  <si>
    <t>ALES</t>
  </si>
  <si>
    <t>GROLEAU Hilaire</t>
  </si>
  <si>
    <t>1657/02/12(ou 1655)</t>
  </si>
  <si>
    <t>1746/01/06</t>
  </si>
  <si>
    <t>Jean Marie</t>
  </si>
  <si>
    <t>1746/01/20</t>
  </si>
  <si>
    <t>CAILLON</t>
  </si>
  <si>
    <t>NIVAULT Marie</t>
  </si>
  <si>
    <t>de Généa</t>
  </si>
  <si>
    <t>1746/02/20</t>
  </si>
  <si>
    <t>CHAIGNEAU</t>
  </si>
  <si>
    <t>René Charles</t>
  </si>
  <si>
    <t>1736/08/10</t>
  </si>
  <si>
    <t>P.Etienne</t>
  </si>
  <si>
    <t>Bonaventure ussier et notaire</t>
  </si>
  <si>
    <t>frere et soeur accompagnés de Charlotte BOUCHET leur tante</t>
  </si>
  <si>
    <t>1737/02/16</t>
  </si>
  <si>
    <t>la Bossoniere</t>
  </si>
  <si>
    <t>ROSSARD Marie</t>
  </si>
  <si>
    <t>1737/02/26</t>
  </si>
  <si>
    <t>DRILLIAU</t>
  </si>
  <si>
    <t>M.Charlotte</t>
  </si>
  <si>
    <t>PARTENAY Marie</t>
  </si>
  <si>
    <t>BOUCHETMarie</t>
  </si>
  <si>
    <t>1737/03/27</t>
  </si>
  <si>
    <t>DEMPTOUT Chaterine</t>
  </si>
  <si>
    <t>1738/01/05</t>
  </si>
  <si>
    <t>GIRAULT Magdeleine</t>
  </si>
  <si>
    <t>SABIRON Pierre sacristain</t>
  </si>
  <si>
    <t>SIGOT</t>
  </si>
  <si>
    <t>René Bonaventure</t>
  </si>
  <si>
    <t>TILLEUX M.Françoise</t>
  </si>
  <si>
    <t>delle CHARIER M.Radegonde (Les Groseilliers) s.</t>
  </si>
  <si>
    <t>1738/02/03</t>
  </si>
  <si>
    <t>ALLEAU</t>
  </si>
  <si>
    <t>M.Jeanne</t>
  </si>
  <si>
    <t>MAYRANDE Marie</t>
  </si>
  <si>
    <t>1738/02/06</t>
  </si>
  <si>
    <t>BOUDET</t>
  </si>
  <si>
    <t>DRILLAULT Marie</t>
  </si>
  <si>
    <t>1738/02/19</t>
  </si>
  <si>
    <t>1738/02/23</t>
  </si>
  <si>
    <t>TAMET</t>
  </si>
  <si>
    <t>La Baubière</t>
  </si>
  <si>
    <t>BAUDIN Jeanne</t>
  </si>
  <si>
    <t>1738/03/02</t>
  </si>
  <si>
    <t>1738/03/05</t>
  </si>
  <si>
    <t>COLLET</t>
  </si>
  <si>
    <t>1738/03/09</t>
  </si>
  <si>
    <t>SAUZEAU</t>
  </si>
  <si>
    <t>QUINTARD Marie</t>
  </si>
  <si>
    <t>1738/03/21</t>
  </si>
  <si>
    <t>MASSEZ Marie</t>
  </si>
  <si>
    <t>1738/03/27</t>
  </si>
  <si>
    <t>COULEST</t>
  </si>
  <si>
    <t>BEFOUX Jeanne</t>
  </si>
  <si>
    <t>1738/03/29</t>
  </si>
  <si>
    <t>TAILLEE</t>
  </si>
  <si>
    <t>DENOUX Marie non conjoints</t>
  </si>
  <si>
    <t>1757/03/03</t>
  </si>
  <si>
    <t>René Marie</t>
  </si>
  <si>
    <t>mayterie de Laubertiere</t>
  </si>
  <si>
    <t>1644/01/12</t>
  </si>
  <si>
    <t>BIGET</t>
  </si>
  <si>
    <t>1655/05/10</t>
  </si>
  <si>
    <t>Robert(signe)</t>
  </si>
  <si>
    <t>BIRONNEAU</t>
  </si>
  <si>
    <t>Clessé</t>
  </si>
  <si>
    <t>SALLARD Renée</t>
  </si>
  <si>
    <t>cs=André SALLARD</t>
  </si>
  <si>
    <t>1666/11/06</t>
  </si>
  <si>
    <t>NERAULT</t>
  </si>
  <si>
    <t>vve</t>
  </si>
  <si>
    <t>témoins=Mme de la Touche</t>
  </si>
  <si>
    <t>1653/11/10</t>
  </si>
  <si>
    <t>BOBIN</t>
  </si>
  <si>
    <t>csg=BOUCHET P.</t>
  </si>
  <si>
    <t>1660/07/08</t>
  </si>
  <si>
    <t>o=Jq  BOUCHET;f=Jq,J.,M. BOUCHET</t>
  </si>
  <si>
    <t>f=J. et Fse AUBENEAU</t>
  </si>
  <si>
    <t>1654/11/07</t>
  </si>
  <si>
    <t>PASTUREAU</t>
  </si>
  <si>
    <t>BOUTIN</t>
  </si>
  <si>
    <t>1667/01/17</t>
  </si>
  <si>
    <t>BOUTTIN</t>
  </si>
  <si>
    <t>1658/12/25</t>
  </si>
  <si>
    <t>BRAUT</t>
  </si>
  <si>
    <t>1657/11/26</t>
  </si>
  <si>
    <t>DORET</t>
  </si>
  <si>
    <t>Henry</t>
  </si>
  <si>
    <t>CADIOU</t>
  </si>
  <si>
    <t>1658/03/11</t>
  </si>
  <si>
    <t>CAILLET</t>
  </si>
  <si>
    <t>1654/02/05</t>
  </si>
  <si>
    <t>1657/11/12</t>
  </si>
  <si>
    <t>MAUVIAL</t>
  </si>
  <si>
    <t>1654/11/23</t>
  </si>
  <si>
    <t>GUILBOT</t>
  </si>
  <si>
    <t>CHARIER</t>
  </si>
  <si>
    <t>Le Bignon</t>
  </si>
  <si>
    <t>Germon</t>
  </si>
  <si>
    <t>CARDINAULT Marg.</t>
  </si>
  <si>
    <t>f=P.,Jaquette,et Marg.CHAUSAY;omat et csg=CARDINAULT Ls Mathurin et Mathurin</t>
  </si>
  <si>
    <t>La Boissière</t>
  </si>
  <si>
    <t>1667/10/18</t>
  </si>
  <si>
    <t>GAULTIER</t>
  </si>
  <si>
    <t>CHERRIER</t>
  </si>
  <si>
    <t>Nouel</t>
  </si>
  <si>
    <t>TARD Françoise</t>
  </si>
  <si>
    <t>1650/05/02</t>
  </si>
  <si>
    <t>SEIGNEURET Renée</t>
  </si>
  <si>
    <t>1765/09/25</t>
  </si>
  <si>
    <t>M.Louise</t>
  </si>
  <si>
    <t>TEXIER Marie</t>
  </si>
  <si>
    <t>1765/10/28</t>
  </si>
  <si>
    <t>Pierre Simon</t>
  </si>
  <si>
    <t>GAILLARD Pierre</t>
  </si>
  <si>
    <t>GAUCHER</t>
  </si>
  <si>
    <t>LEIGNé Renée</t>
  </si>
  <si>
    <t>BRUNET Jeanne gm</t>
  </si>
  <si>
    <t>1738/10/25</t>
  </si>
  <si>
    <t>DELAPIERRE du Tourteron</t>
  </si>
  <si>
    <t>MAYNIER Françoise</t>
  </si>
  <si>
    <t>DELAPIERRE Louis</t>
  </si>
  <si>
    <t>MAYNIER Elisabeth de Champdeniers</t>
  </si>
  <si>
    <t>1738/10/28</t>
  </si>
  <si>
    <t>fille mort-née</t>
  </si>
  <si>
    <t>baptisée à la maison par dame SABIRON</t>
  </si>
  <si>
    <t>1738/11/06</t>
  </si>
  <si>
    <t>MERCIER</t>
  </si>
  <si>
    <t>MOISNEAU Charlotte</t>
  </si>
  <si>
    <t>1738/11/10</t>
  </si>
  <si>
    <t>GAURIAU Marie</t>
  </si>
  <si>
    <t>1738/11/11</t>
  </si>
  <si>
    <t>Pierre menuiser</t>
  </si>
  <si>
    <t>RIVIERE René sirurgien</t>
  </si>
  <si>
    <t>BONNENVEU Marie</t>
  </si>
  <si>
    <t>1738/11/16</t>
  </si>
  <si>
    <t>RUSEIL Jeanne</t>
  </si>
  <si>
    <t>1738/11/24</t>
  </si>
  <si>
    <t>BLAIS Jeanne</t>
  </si>
  <si>
    <t>1738/12/02</t>
  </si>
  <si>
    <t>VOYIER</t>
  </si>
  <si>
    <t>GELLIN Renée</t>
  </si>
  <si>
    <t>1738/12/15</t>
  </si>
  <si>
    <t>GAUCHER Marie</t>
  </si>
  <si>
    <t>1738/12/22</t>
  </si>
  <si>
    <t>VALLET</t>
  </si>
  <si>
    <t>BESOCHEAU Marie</t>
  </si>
  <si>
    <t>1738/12/26</t>
  </si>
  <si>
    <t>BAUDOUIN</t>
  </si>
  <si>
    <t>fille non légitime de Lse BOUFART</t>
  </si>
  <si>
    <t>1738/12/28</t>
  </si>
  <si>
    <t>BARATON Jeanne</t>
  </si>
  <si>
    <t>1739/07/19</t>
  </si>
  <si>
    <t>GUILMET</t>
  </si>
  <si>
    <t>BODIN Jeanne</t>
  </si>
  <si>
    <t>1739/07/28</t>
  </si>
  <si>
    <t>Gilbert</t>
  </si>
  <si>
    <t>BONNENEVEUF Marie</t>
  </si>
  <si>
    <t>BOUCHET Marie gm</t>
  </si>
  <si>
    <t>1740/02/12</t>
  </si>
  <si>
    <t>CHARTIER</t>
  </si>
  <si>
    <t>sgr de la Fremaudière Robert</t>
  </si>
  <si>
    <t>PIOGER de Pontigné Eulalie Perrine Fse</t>
  </si>
  <si>
    <t>1654/02/12</t>
  </si>
  <si>
    <t>Champeaux</t>
  </si>
  <si>
    <t>1666/09/02</t>
  </si>
  <si>
    <t>OUVRARD</t>
  </si>
  <si>
    <t>GROLLEAU</t>
  </si>
  <si>
    <t>1653/10/20</t>
  </si>
  <si>
    <t>Bernabé</t>
  </si>
  <si>
    <t>Marthe</t>
  </si>
  <si>
    <t>St Pardoux, la Brossardière</t>
  </si>
  <si>
    <t>bf=MESNARD Bernabé;csb=CERCEAU P.</t>
  </si>
  <si>
    <t>1653/07/05</t>
  </si>
  <si>
    <t>REDEUIL</t>
  </si>
  <si>
    <t>f=Fs GUIGNARD</t>
  </si>
  <si>
    <t>Christophe</t>
  </si>
  <si>
    <t>AUBRIAUT Françoise</t>
  </si>
  <si>
    <t>1655/05/14</t>
  </si>
  <si>
    <t>LONGEAU Jeanne</t>
  </si>
  <si>
    <t>bp=GOULLIE Michel</t>
  </si>
  <si>
    <t>JOUSSEAUME Jeanne</t>
  </si>
  <si>
    <t>1654/08/07</t>
  </si>
  <si>
    <t>GUIONNET</t>
  </si>
  <si>
    <t>St Maixent,St Saturnin</t>
  </si>
  <si>
    <t>1666/11/15</t>
  </si>
  <si>
    <t>SERVé</t>
  </si>
  <si>
    <t>Cherveux</t>
  </si>
  <si>
    <t>1654/06/29</t>
  </si>
  <si>
    <t>RAGUENEAU</t>
  </si>
  <si>
    <t>BIDAULT Mathurine</t>
  </si>
  <si>
    <t>1666/10/04</t>
  </si>
  <si>
    <t>SELERERAU</t>
  </si>
  <si>
    <t>Elisabeth(dame)</t>
  </si>
  <si>
    <t>JOUVEIN</t>
  </si>
  <si>
    <t>Madeleine</t>
  </si>
  <si>
    <t>1653/05/05</t>
  </si>
  <si>
    <t>Suzanne</t>
  </si>
  <si>
    <t>bs=CHARRON Marie</t>
  </si>
  <si>
    <t>PILLET Jacquette</t>
  </si>
  <si>
    <t>la Nollière</t>
  </si>
  <si>
    <t>1667/02/07</t>
  </si>
  <si>
    <t>LEBOEUF</t>
  </si>
  <si>
    <t>Julienne</t>
  </si>
  <si>
    <t>1667/02/01</t>
  </si>
  <si>
    <t>SABOURAULT</t>
  </si>
  <si>
    <t>LECONTE</t>
  </si>
  <si>
    <t>omat=SABIRON René</t>
  </si>
  <si>
    <t>témoin=ALLONNEAU Fs nre Chateau Bourdin</t>
  </si>
  <si>
    <t>1654/11/04</t>
  </si>
  <si>
    <t>Maturin</t>
  </si>
  <si>
    <t>RECOQUILLON</t>
  </si>
  <si>
    <t>ALLIX</t>
  </si>
  <si>
    <t>1656/11/28</t>
  </si>
  <si>
    <t>GUIBERT</t>
  </si>
  <si>
    <t>2eM</t>
  </si>
  <si>
    <t>1653/07/14</t>
  </si>
  <si>
    <t>INGREMEAU</t>
  </si>
  <si>
    <t>RIVIERRE Anne</t>
  </si>
  <si>
    <t>RIVIERRE Charles gp</t>
  </si>
  <si>
    <t>CHAIGNEAU Marguerite tante</t>
  </si>
  <si>
    <t>non presents à cause de leurs infirmités</t>
  </si>
  <si>
    <t>1748/04/02</t>
  </si>
  <si>
    <t>BOUCHET Pierre oncle</t>
  </si>
  <si>
    <t>BOUCHET Marie Charlotte tante</t>
  </si>
  <si>
    <t>1749/09/12</t>
  </si>
  <si>
    <t>Suzanne Valaire Françoisse (née d'hier)</t>
  </si>
  <si>
    <t>Robert (maitre) notaire</t>
  </si>
  <si>
    <t>CONNEAU Françoise(dame)</t>
  </si>
  <si>
    <t>CONNEAU Jean oncle</t>
  </si>
  <si>
    <t>DESOUCHE Suzanne s.</t>
  </si>
  <si>
    <t>1750/09/23</t>
  </si>
  <si>
    <t>Pierre Marie Bonaventure</t>
  </si>
  <si>
    <t>CHATEAU Pierre Paul</t>
  </si>
  <si>
    <t>1750/11/13</t>
  </si>
  <si>
    <t>GOURJAULT</t>
  </si>
  <si>
    <t>NIVAULT Françoise</t>
  </si>
  <si>
    <t>GOURJAULT Honoré sr de la Fremaudière</t>
  </si>
  <si>
    <t>1752/02/09</t>
  </si>
  <si>
    <t>Célestin Pierre</t>
  </si>
  <si>
    <t>BARANGIER Pierre</t>
  </si>
  <si>
    <t>BOUCHET Marie Florence Geneviève</t>
  </si>
  <si>
    <t>1753/08/10</t>
  </si>
  <si>
    <t>Jean Laurent</t>
  </si>
  <si>
    <t>PROUST de la Robeillaire Jean</t>
  </si>
  <si>
    <t>BOUCHET Suzanne tante</t>
  </si>
  <si>
    <t>1753/12/21</t>
  </si>
  <si>
    <t>SOULET</t>
  </si>
  <si>
    <t>Alexis</t>
  </si>
  <si>
    <t>Les Gas</t>
  </si>
  <si>
    <t>GRACIEN Marie</t>
  </si>
  <si>
    <t>1754/09/07</t>
  </si>
  <si>
    <t>QUINTARD</t>
  </si>
  <si>
    <t>RONDEAU Marie</t>
  </si>
  <si>
    <t>1756/05/16</t>
  </si>
  <si>
    <t>RECOQUILLON François</t>
  </si>
  <si>
    <t>1657/01/24</t>
  </si>
  <si>
    <t>GASCHIGNARD</t>
  </si>
  <si>
    <t>BERNAUDEAU</t>
  </si>
  <si>
    <t>1667/10/19</t>
  </si>
  <si>
    <t>BICHON</t>
  </si>
  <si>
    <t>bm=CAM Hillaire</t>
  </si>
  <si>
    <t>volume</t>
  </si>
  <si>
    <t>folio</t>
  </si>
  <si>
    <t>Epoux</t>
  </si>
  <si>
    <t>Epouse</t>
  </si>
  <si>
    <t>Fianc</t>
  </si>
  <si>
    <t>1640/01/13</t>
  </si>
  <si>
    <t>vf RAGUENEAU Renée</t>
  </si>
  <si>
    <t>bf=POIRAULT Jq</t>
  </si>
  <si>
    <t>la Sauvagère</t>
  </si>
  <si>
    <t>vve BOUCHET  Daniel</t>
  </si>
  <si>
    <t>bs=LEAU Perrette; MESNARD  René</t>
  </si>
  <si>
    <t>1641/04/26</t>
  </si>
  <si>
    <t>GIRET</t>
  </si>
  <si>
    <t>serviteur domestique</t>
  </si>
  <si>
    <t>métairie de Lingremière</t>
  </si>
  <si>
    <t>LARYE Louise</t>
  </si>
  <si>
    <t>bp=NOLAIN Barthelemy ; f=GIRET Jehan</t>
  </si>
  <si>
    <t>BROQUILLON</t>
  </si>
  <si>
    <t>Jacques métayer</t>
  </si>
  <si>
    <t>PELUCHET Marie</t>
  </si>
  <si>
    <t>f=BROQUILLON Fs; o=PELUCHET René; csg=BROQUILLON J., Fs, P.</t>
  </si>
  <si>
    <t>Mre Philippe ROUSSEAU sr de Beauregard et de la Boussière; Me Mathurin BEAULT nre de Secondigny</t>
  </si>
  <si>
    <t>1641/04/28</t>
  </si>
  <si>
    <t>Mandé</t>
  </si>
  <si>
    <t>la boissière</t>
  </si>
  <si>
    <t>vf AUBRIT Renée</t>
  </si>
  <si>
    <t>PIOUSSARD Louise</t>
  </si>
  <si>
    <t>f=MOREAU P., Marguerite,Les</t>
  </si>
  <si>
    <t>TESRASSON</t>
  </si>
  <si>
    <t>Mzathurine</t>
  </si>
  <si>
    <t>métairie de la Gomunière</t>
  </si>
  <si>
    <t>MOULINE Françoise</t>
  </si>
  <si>
    <t>maître= DESCHAMPS J., FILLETEAU Guy nre de Secondigny</t>
  </si>
  <si>
    <t>11v</t>
  </si>
  <si>
    <t>34v</t>
  </si>
  <si>
    <t>secretain</t>
  </si>
  <si>
    <t>15v</t>
  </si>
  <si>
    <t>POTHIRON</t>
  </si>
  <si>
    <t>CORBIN</t>
  </si>
  <si>
    <t>Champdeniers</t>
  </si>
  <si>
    <t>f=Jq, Nic.CORBIN</t>
  </si>
  <si>
    <t>1654/09/28</t>
  </si>
  <si>
    <t>LONGé</t>
  </si>
  <si>
    <t>ALLONNEAU Angélique (La Bussière</t>
  </si>
  <si>
    <t>1767/09/19</t>
  </si>
  <si>
    <t>Suz.Pelagie</t>
  </si>
  <si>
    <t>Celestin</t>
  </si>
  <si>
    <t>AUDEBERT Catherine</t>
  </si>
  <si>
    <t>BOUCHET P.Celestin</t>
  </si>
  <si>
    <t>BOUCHET Suz.Valere</t>
  </si>
  <si>
    <t>1767/12/12</t>
  </si>
  <si>
    <t>MOULIN Charles</t>
  </si>
  <si>
    <t>1768/06/24</t>
  </si>
  <si>
    <t>TOURENNE Marie</t>
  </si>
  <si>
    <t>1770/09/24</t>
  </si>
  <si>
    <t>P.François</t>
  </si>
  <si>
    <t>FOURNIER Magdeleine</t>
  </si>
  <si>
    <t>PREAU Marie</t>
  </si>
  <si>
    <t>1771/04/07</t>
  </si>
  <si>
    <t>1773/11/11</t>
  </si>
  <si>
    <t>Martin</t>
  </si>
  <si>
    <t>Mathurin metayer</t>
  </si>
  <si>
    <t>Pte Maison</t>
  </si>
  <si>
    <t>GABORIT Marie</t>
  </si>
  <si>
    <t>GUINARD René oncle</t>
  </si>
  <si>
    <t>1774/06/08</t>
  </si>
  <si>
    <t>Pierre sabotier</t>
  </si>
  <si>
    <t>CHARLIER M.Anne</t>
  </si>
  <si>
    <t>1777/07/07</t>
  </si>
  <si>
    <t>TURQUAND</t>
  </si>
  <si>
    <t>Julie</t>
  </si>
  <si>
    <t>la Vilatière</t>
  </si>
  <si>
    <t>ALARD M.Marguerite</t>
  </si>
  <si>
    <t>1779/09/03</t>
  </si>
  <si>
    <t>P.Celestin</t>
  </si>
  <si>
    <t>Pierre Célestin</t>
  </si>
  <si>
    <t>PRIMAULT M.Françoise</t>
  </si>
  <si>
    <t>BASTARD Françoise oncle nre royal</t>
  </si>
  <si>
    <t>PRIMAULT M.Anne gtante</t>
  </si>
  <si>
    <t>1781/02/25</t>
  </si>
  <si>
    <t>François M.</t>
  </si>
  <si>
    <t>BONIN J.Baptiste</t>
  </si>
  <si>
    <t>1782/08/20</t>
  </si>
  <si>
    <t>GOURGEAULT</t>
  </si>
  <si>
    <t>Justine Charlotte Thersse M.Eulalie</t>
  </si>
  <si>
    <t>Charles Fs cap. regt de dragons de l'Oscur ?</t>
  </si>
  <si>
    <t>1657/06/19</t>
  </si>
  <si>
    <t>GRENET</t>
  </si>
  <si>
    <t>1666/07/06</t>
  </si>
  <si>
    <t>SOIGNE</t>
  </si>
  <si>
    <t>Michelle</t>
  </si>
  <si>
    <t>f=J,Je PINAULT;csg=PEROCHIN Nicole, BAUDET Je vve SOULET René</t>
  </si>
  <si>
    <t>1669/03/04</t>
  </si>
  <si>
    <t>BUTET</t>
  </si>
  <si>
    <t>enf=Fs, Perrette B.;g=BEGOT J.,RUFFIN Fs</t>
  </si>
  <si>
    <t>n=Ls CERTIER</t>
  </si>
  <si>
    <t>GUERI</t>
  </si>
  <si>
    <t>DENIS Fse</t>
  </si>
  <si>
    <t>f=René et J.GUERI;csg=SAPIN Mathurin,TAILLE Mathias</t>
  </si>
  <si>
    <t>MACOUAIN</t>
  </si>
  <si>
    <t>BOUé Françoise</t>
  </si>
  <si>
    <t>s=M.et Philippe M.;bf=FORESTIER René</t>
  </si>
  <si>
    <t>1669/07/15</t>
  </si>
  <si>
    <t>JANBEUF?</t>
  </si>
  <si>
    <t>Mazières</t>
  </si>
  <si>
    <t>GEFAUT Jaquette</t>
  </si>
  <si>
    <t>NIVAU</t>
  </si>
  <si>
    <t>ECALLE Christine</t>
  </si>
  <si>
    <t>1669/09/26</t>
  </si>
  <si>
    <t>TURPAUT</t>
  </si>
  <si>
    <t>f=J.T.;bs=BERTAUT Renée</t>
  </si>
  <si>
    <t>f=Nicolas TOURAINNE de Chatillon</t>
  </si>
  <si>
    <t>1669/11/19</t>
  </si>
  <si>
    <t>1es noces</t>
  </si>
  <si>
    <t>GROLAUD</t>
  </si>
  <si>
    <t>ROCAILLON Mathurine</t>
  </si>
  <si>
    <t>1669/11/25</t>
  </si>
  <si>
    <t>NOBLET</t>
  </si>
  <si>
    <t>faiseur de sabots</t>
  </si>
  <si>
    <t>FOUCHET</t>
  </si>
  <si>
    <t>f=Ls FOUCHET;o=Ls FOUCHET</t>
  </si>
  <si>
    <t>1669/11/27</t>
  </si>
  <si>
    <t>faiseur de bêche</t>
  </si>
  <si>
    <t>csg=FOUCHER Ls</t>
  </si>
  <si>
    <t>BAROLEAU</t>
  </si>
  <si>
    <t>1669/11/28</t>
  </si>
  <si>
    <t>GUILANOT</t>
  </si>
  <si>
    <t>PATARIN</t>
  </si>
  <si>
    <t>f=Mathurin, René, Je PATARIN</t>
  </si>
  <si>
    <t>1670/01/27(acte barré)</t>
  </si>
  <si>
    <t>CHEVENEAU?</t>
  </si>
  <si>
    <t>bp=SIGNERET</t>
  </si>
  <si>
    <t>Simonne</t>
  </si>
  <si>
    <t>f=Ls, P. GELIN</t>
  </si>
  <si>
    <t>REZEAU</t>
  </si>
  <si>
    <t>cet acte est barré</t>
  </si>
  <si>
    <t>1663/08/20</t>
  </si>
  <si>
    <t>1654/11/03</t>
  </si>
  <si>
    <t>1667/11/23</t>
  </si>
  <si>
    <t>Gregoire</t>
  </si>
  <si>
    <t>omat=SOULET Jq</t>
  </si>
  <si>
    <t>1643/10/03</t>
  </si>
  <si>
    <t>MORICET</t>
  </si>
  <si>
    <t>Laurence</t>
  </si>
  <si>
    <t>AUZANNEAU</t>
  </si>
  <si>
    <t>St Pardoux</t>
  </si>
  <si>
    <t>bp=GUILLEBOT Mathurin</t>
  </si>
  <si>
    <t>1655/07/13</t>
  </si>
  <si>
    <t>RAGONNEAU</t>
  </si>
  <si>
    <t>BABIN</t>
  </si>
  <si>
    <t>1658/02/25</t>
  </si>
  <si>
    <t>DEGUY</t>
  </si>
  <si>
    <t>1667/07/03</t>
  </si>
  <si>
    <t>f=Cervaix et P.BABINOT</t>
  </si>
  <si>
    <t>1667/02/03</t>
  </si>
  <si>
    <t>Carnie?</t>
  </si>
  <si>
    <t>1663/07/30</t>
  </si>
  <si>
    <t>CHAUSAY</t>
  </si>
  <si>
    <t>f=Ant. et Fs BARATON;bf=FOUCHER J.de St Pardoux;cs=BAUDET J.</t>
  </si>
  <si>
    <t>1644/01/27</t>
  </si>
  <si>
    <t>BARECAULT</t>
  </si>
  <si>
    <t>Hervé</t>
  </si>
  <si>
    <t>o=Mathurin BARECAULT</t>
  </si>
  <si>
    <t>1651/07/11</t>
  </si>
  <si>
    <t>BASTARD</t>
  </si>
  <si>
    <t>VERGIER Marie</t>
  </si>
  <si>
    <t>1655/04/18</t>
  </si>
  <si>
    <t>CHAUVIERE</t>
  </si>
  <si>
    <t>f=Gabriel et J.BAUBEAU</t>
  </si>
  <si>
    <t>1655/11/04</t>
  </si>
  <si>
    <t>f=J.BAUBEAU</t>
  </si>
  <si>
    <t>BIGOT Mathurine</t>
  </si>
  <si>
    <t>1656/10/09</t>
  </si>
  <si>
    <t>HERVé</t>
  </si>
  <si>
    <t>1643/11/10</t>
  </si>
  <si>
    <t>MARTINEAU Andrée</t>
  </si>
  <si>
    <t>1654/06/22</t>
  </si>
  <si>
    <t>Thoinette</t>
  </si>
  <si>
    <t>1657/02/05</t>
  </si>
  <si>
    <t>BOUHIER</t>
  </si>
  <si>
    <t>BELLIART</t>
  </si>
  <si>
    <t>BELLINEAU</t>
  </si>
  <si>
    <t>1644/01/14</t>
  </si>
  <si>
    <t>VINCENAULT</t>
  </si>
  <si>
    <t>Pierre(maitre)</t>
  </si>
  <si>
    <t>BERAULT</t>
  </si>
  <si>
    <t>Marie(dame)</t>
  </si>
  <si>
    <t>Mathurin (BRAULT)</t>
  </si>
  <si>
    <t>f=Jq, Mathurine SOULET</t>
  </si>
  <si>
    <t>moulin de la Redaizière</t>
  </si>
  <si>
    <t>1672/07/12</t>
  </si>
  <si>
    <t>1672/09/26</t>
  </si>
  <si>
    <t>MORIN</t>
  </si>
  <si>
    <t>1672/10/10</t>
  </si>
  <si>
    <t>MOCHON</t>
  </si>
  <si>
    <t>1672/10/12</t>
  </si>
  <si>
    <t>moulin Deschant</t>
  </si>
  <si>
    <t>GELIN Jacquette</t>
  </si>
  <si>
    <t>t=NIVAUT M.</t>
  </si>
  <si>
    <t>BEGOT</t>
  </si>
  <si>
    <t>1672/10/25</t>
  </si>
  <si>
    <t>La Chapelle Seguin</t>
  </si>
  <si>
    <t>1673/01/23</t>
  </si>
  <si>
    <t>f=FOURé Jq l'esné et Jq le jeune;cs=FOURé Fse;cs=PILOT Mathurin, BAROLEAU Mathurin, BERNAUDEAU Gaufray, FOUCHER J.</t>
  </si>
  <si>
    <t>SABOUREAU</t>
  </si>
  <si>
    <t>DALET</t>
  </si>
  <si>
    <t>Hilere</t>
  </si>
  <si>
    <t>1673/01/30</t>
  </si>
  <si>
    <t>BEAUJOUR (signé BEAUJAULT)</t>
  </si>
  <si>
    <t>GOBERT</t>
  </si>
  <si>
    <t>Josefve</t>
  </si>
  <si>
    <t>1673/01/31</t>
  </si>
  <si>
    <t>PAILLAT</t>
  </si>
  <si>
    <t>Elie</t>
  </si>
  <si>
    <t>SIMONNET</t>
  </si>
  <si>
    <t>1673/02/07</t>
  </si>
  <si>
    <t>GOUBAUT</t>
  </si>
  <si>
    <t>CANTEAU</t>
  </si>
  <si>
    <t>1673/02/13</t>
  </si>
  <si>
    <t>SOIGNER</t>
  </si>
  <si>
    <t>GUITON</t>
  </si>
  <si>
    <t>PIRE--</t>
  </si>
  <si>
    <t>1673/07/03</t>
  </si>
  <si>
    <t>PERREAU</t>
  </si>
  <si>
    <t>1673/07/04</t>
  </si>
  <si>
    <t>DAVID Françoise</t>
  </si>
  <si>
    <t>GELIN Perrine</t>
  </si>
  <si>
    <t>1673/09/11</t>
  </si>
  <si>
    <t>LOGET</t>
  </si>
  <si>
    <t>GOUBAN</t>
  </si>
  <si>
    <t>1673/09/26</t>
  </si>
  <si>
    <t>GOUBAUD</t>
  </si>
  <si>
    <t>1673/10/02</t>
  </si>
  <si>
    <t>f=P.GELIN;o=Ant.GELIN;cs=Ls GELIN</t>
  </si>
  <si>
    <t>ESCAN Cristine</t>
  </si>
  <si>
    <t>1673/10/09</t>
  </si>
  <si>
    <t>1673/10/23</t>
  </si>
  <si>
    <t>chev.sgr de la Rousselière</t>
  </si>
  <si>
    <t>DE TUSSEAU</t>
  </si>
  <si>
    <t>1668/01/30</t>
  </si>
  <si>
    <t>COURAS</t>
  </si>
  <si>
    <t>Jaquette</t>
  </si>
  <si>
    <t>Ch.RICHARD et Perrine CAM mestre et mestresse</t>
  </si>
  <si>
    <t>Nicolle</t>
  </si>
  <si>
    <t>1666/09/26</t>
  </si>
  <si>
    <t>FONTENIOU</t>
  </si>
  <si>
    <t>CRESPEAU</t>
  </si>
  <si>
    <t>Germain</t>
  </si>
  <si>
    <t>1656/02/29</t>
  </si>
  <si>
    <t>1657/05/03</t>
  </si>
  <si>
    <t>DESCOUTZ</t>
  </si>
  <si>
    <t>1656/01/24</t>
  </si>
  <si>
    <t>POMERAY</t>
  </si>
  <si>
    <t>DESLOIX</t>
  </si>
  <si>
    <t>f=Jaspard ESLOIX</t>
  </si>
  <si>
    <t>1658/03/04</t>
  </si>
  <si>
    <t>1666/11/08</t>
  </si>
  <si>
    <t>1655/06/14</t>
  </si>
  <si>
    <t>DUPUIS</t>
  </si>
  <si>
    <t>MOREAU Mathurine</t>
  </si>
  <si>
    <t>1667/11/03</t>
  </si>
  <si>
    <t>ESLIN</t>
  </si>
  <si>
    <t>ESLON</t>
  </si>
  <si>
    <t>Azé s/T</t>
  </si>
  <si>
    <t>1654/10/06</t>
  </si>
  <si>
    <t>signé:FOUSCHER René,Jq, P.</t>
  </si>
  <si>
    <t>1663/07/17</t>
  </si>
  <si>
    <t>BARANGER Jeanne</t>
  </si>
  <si>
    <t>1656/07/17</t>
  </si>
  <si>
    <t>1657/08/02</t>
  </si>
  <si>
    <t>SAUZEAU Marie</t>
  </si>
  <si>
    <t>csb=Nic.SAUZEAU</t>
  </si>
  <si>
    <t>1667/11/07</t>
  </si>
  <si>
    <t>1667/11/21</t>
  </si>
  <si>
    <t>f=Michel GAILLARD</t>
  </si>
  <si>
    <t>1668/01/09</t>
  </si>
  <si>
    <t>NOTTE</t>
  </si>
  <si>
    <t>GALLIER</t>
  </si>
  <si>
    <t>f=Fs GAULTIER</t>
  </si>
  <si>
    <t>1655/07/17</t>
  </si>
  <si>
    <t>GONDREMEAU</t>
  </si>
  <si>
    <t>1667/10/24</t>
  </si>
  <si>
    <t>1652/10/10</t>
  </si>
  <si>
    <t>Beceleuf</t>
  </si>
  <si>
    <t>f=Ch.GIRARD de St Maixent</t>
  </si>
  <si>
    <t>1654/01/08</t>
  </si>
  <si>
    <t>omat=BAUDET J.;csg=LEAU P.;t=GIRAULT Genne et Fs GIRAULT</t>
  </si>
  <si>
    <t>1658/02/18</t>
  </si>
  <si>
    <t>GOISCHON</t>
  </si>
  <si>
    <t>1643/11/24</t>
  </si>
  <si>
    <t>GOUBAULT</t>
  </si>
  <si>
    <t>BERNARDEAU</t>
  </si>
  <si>
    <t>fils=LsB.;n=PERROCHIN J.;csg=DESCHAINSON Alexandre</t>
  </si>
  <si>
    <t>1676/06/27</t>
  </si>
  <si>
    <t>GUILBERT</t>
  </si>
  <si>
    <t>Gaine</t>
  </si>
  <si>
    <t>1676/08/04</t>
  </si>
  <si>
    <t>BERNART</t>
  </si>
  <si>
    <t>1676/08/31</t>
  </si>
  <si>
    <t>TOSSERAT</t>
  </si>
  <si>
    <t>MIOT?</t>
  </si>
  <si>
    <t>J.Guy</t>
  </si>
  <si>
    <t>1676/09/27</t>
  </si>
  <si>
    <t>FILLEULT</t>
  </si>
  <si>
    <t>1676/10/06</t>
  </si>
  <si>
    <t>Vincente</t>
  </si>
  <si>
    <t>1676/11/03</t>
  </si>
  <si>
    <t>1676/11/27</t>
  </si>
  <si>
    <t>ESTAVAUT</t>
  </si>
  <si>
    <t>Isac</t>
  </si>
  <si>
    <t xml:space="preserve">EULIN </t>
  </si>
  <si>
    <t>MORISSET</t>
  </si>
  <si>
    <t>ROULET</t>
  </si>
  <si>
    <t>Lorens</t>
  </si>
  <si>
    <t>1677/01/12</t>
  </si>
  <si>
    <t>1677/01/18</t>
  </si>
  <si>
    <t>IMBERT</t>
  </si>
  <si>
    <t>1677/02/08</t>
  </si>
  <si>
    <t>MURAILLON</t>
  </si>
  <si>
    <t>1677/03/01</t>
  </si>
  <si>
    <t>CORNUAULT</t>
  </si>
  <si>
    <t>1677/06/30</t>
  </si>
  <si>
    <t>FOUSCHIER?</t>
  </si>
  <si>
    <t>signé de 4 FOUSCHIER J.,J. René</t>
  </si>
  <si>
    <t>1677/07/13</t>
  </si>
  <si>
    <t>POYAUD</t>
  </si>
  <si>
    <t>1677/08/31</t>
  </si>
  <si>
    <t>HAUDEBRAN</t>
  </si>
  <si>
    <t>1677/10/01</t>
  </si>
  <si>
    <t>Parrine</t>
  </si>
  <si>
    <t>RAGIEAU</t>
  </si>
  <si>
    <t>1677/10/08</t>
  </si>
  <si>
    <t>AYROST</t>
  </si>
  <si>
    <t>VERDON</t>
  </si>
  <si>
    <t>1677/11/08</t>
  </si>
  <si>
    <t>1678/01/31</t>
  </si>
  <si>
    <t>G--</t>
  </si>
  <si>
    <t>LOUREIN?</t>
  </si>
  <si>
    <t>JARIAUT</t>
  </si>
  <si>
    <t>PESTRAUT</t>
  </si>
  <si>
    <t>1678/02/16</t>
  </si>
  <si>
    <t>BEGIT</t>
  </si>
  <si>
    <t>JOLI</t>
  </si>
  <si>
    <t>1678/02/21</t>
  </si>
  <si>
    <t>BIZONNEAU</t>
  </si>
  <si>
    <t>1678/10/03(ou 13)</t>
  </si>
  <si>
    <t>NOIRAU</t>
  </si>
  <si>
    <t>1678/11/22</t>
  </si>
  <si>
    <t>ALNEAU</t>
  </si>
  <si>
    <t>BRAU</t>
  </si>
  <si>
    <t>1678/11/27</t>
  </si>
  <si>
    <t>CHAGNON</t>
  </si>
  <si>
    <t>1679/02/11</t>
  </si>
  <si>
    <t>BERTEREAU</t>
  </si>
  <si>
    <t>COUSTEAU</t>
  </si>
  <si>
    <t>1670/02/12(acte barré)</t>
  </si>
  <si>
    <t>RONDEAU</t>
  </si>
  <si>
    <t>s=Cath.MARTINEAU</t>
  </si>
  <si>
    <t>1657/10/29</t>
  </si>
  <si>
    <t>MOTHET</t>
  </si>
  <si>
    <t>MARZELLE</t>
  </si>
  <si>
    <t>bf=CHAIGNON Mathurin (xMAUVIAL Renée)</t>
  </si>
  <si>
    <t>1657/02/07</t>
  </si>
  <si>
    <t>1667/01/14</t>
  </si>
  <si>
    <t>PICARD</t>
  </si>
  <si>
    <t>MILLOT</t>
  </si>
  <si>
    <t>la Lairie</t>
  </si>
  <si>
    <t>bf=MOINE Martin</t>
  </si>
  <si>
    <t>1666/11/09</t>
  </si>
  <si>
    <t>VIEILCHAMPS</t>
  </si>
  <si>
    <t>MULOT</t>
  </si>
  <si>
    <t>vf</t>
  </si>
  <si>
    <t>témoins=VINCENEAU Math.,MESNARD Charlot.xVINCENEAU Phil.nre</t>
  </si>
  <si>
    <t>1654/07/11</t>
  </si>
  <si>
    <t>PELUCHET</t>
  </si>
  <si>
    <t>Alphasard</t>
  </si>
  <si>
    <t>2e M</t>
  </si>
  <si>
    <t>POUZINEAU</t>
  </si>
  <si>
    <t>PALLICIER</t>
  </si>
  <si>
    <t>Pampellie</t>
  </si>
  <si>
    <t>1655/02/03</t>
  </si>
  <si>
    <t>f=Joseph et Josephe PELUCHET</t>
  </si>
  <si>
    <t>1656/02/21</t>
  </si>
  <si>
    <t>JOLLY Marie</t>
  </si>
  <si>
    <t>RONDEAU Anne</t>
  </si>
  <si>
    <t>bp=SEIGNEURET Fs</t>
  </si>
  <si>
    <t>ROCHARD Marie</t>
  </si>
  <si>
    <t>f=Mathurin et J. QUINTARD;bf=André MERLE;cs Thomas PILLOT à cse de sa femme</t>
  </si>
  <si>
    <t>SIRE</t>
  </si>
  <si>
    <t>Hugues</t>
  </si>
  <si>
    <t>s=Mathurine REDEUIL</t>
  </si>
  <si>
    <t>Secondigny</t>
  </si>
  <si>
    <t>BONNENFANT Jeanne</t>
  </si>
  <si>
    <t>f=André SABIRON; csg=Michel et J. MAYNARD</t>
  </si>
  <si>
    <t>Courtz</t>
  </si>
  <si>
    <t>SENESIER Marie</t>
  </si>
  <si>
    <t>signé=SEIGNEURET J.,M.,M.</t>
  </si>
  <si>
    <t>la Rouseaire</t>
  </si>
  <si>
    <t>Clement</t>
  </si>
  <si>
    <t>f=P.LOGAIS metaier de La Motte, P.LOGAIS bordier de La Cairie</t>
  </si>
  <si>
    <t>BONNET</t>
  </si>
  <si>
    <t>1672/07/05</t>
  </si>
  <si>
    <t>La Bourre</t>
  </si>
  <si>
    <t>1679/11/06</t>
  </si>
  <si>
    <t>1679/11/12</t>
  </si>
  <si>
    <t>PORTET</t>
  </si>
  <si>
    <t>Isaac</t>
  </si>
  <si>
    <t>BEGET</t>
  </si>
  <si>
    <t>1679/11/21</t>
  </si>
  <si>
    <t>PEROCHAIN</t>
  </si>
  <si>
    <t>MESTAYER</t>
  </si>
  <si>
    <t>o=MESTAYER P.</t>
  </si>
  <si>
    <t>1680/02/05</t>
  </si>
  <si>
    <t>ROLLAND</t>
  </si>
  <si>
    <t>PETRAUD</t>
  </si>
  <si>
    <t>1680/02/20</t>
  </si>
  <si>
    <t>BEAUNEPVEU</t>
  </si>
  <si>
    <t>1680/03/04</t>
  </si>
  <si>
    <t>CHAINE</t>
  </si>
  <si>
    <t>SUIRE</t>
  </si>
  <si>
    <t>Marie (dame)</t>
  </si>
  <si>
    <t>1680/07/01</t>
  </si>
  <si>
    <t>1680/07/08</t>
  </si>
  <si>
    <t>1680/07/23</t>
  </si>
  <si>
    <t>SUIRET</t>
  </si>
  <si>
    <t>1680/08/07</t>
  </si>
  <si>
    <t>Fenioux</t>
  </si>
  <si>
    <t>1680/09/16</t>
  </si>
  <si>
    <t>1680/09/27</t>
  </si>
  <si>
    <t>POUDRET</t>
  </si>
  <si>
    <t>1680/10/28</t>
  </si>
  <si>
    <t>MARIGNAC</t>
  </si>
  <si>
    <t>1680/11/19</t>
  </si>
  <si>
    <t>DELAUMOSNE</t>
  </si>
  <si>
    <t>o=FOUCHER Ant.;bf=BERTRAND P.;cs=MOREAU Frs</t>
  </si>
  <si>
    <t>1681/01/27</t>
  </si>
  <si>
    <t>NAYRAUD</t>
  </si>
  <si>
    <t>1681/02/03</t>
  </si>
  <si>
    <t>1681/05/07</t>
  </si>
  <si>
    <t>CHABROL</t>
  </si>
  <si>
    <t>1681/05/22</t>
  </si>
  <si>
    <t>GUESTON</t>
  </si>
  <si>
    <t>1681/06/24</t>
  </si>
  <si>
    <t>1681/08/26</t>
  </si>
  <si>
    <t>LORAINE Fse(dame)</t>
  </si>
  <si>
    <t>1681/10/06</t>
  </si>
  <si>
    <t>SICOT</t>
  </si>
  <si>
    <t>1681/10/14</t>
  </si>
  <si>
    <t>DUPRE</t>
  </si>
  <si>
    <t>PEROCHON</t>
  </si>
  <si>
    <t>1681/10/20</t>
  </si>
  <si>
    <t>1681/10/23</t>
  </si>
  <si>
    <t>1681/11/24</t>
  </si>
  <si>
    <t>1682/01/19</t>
  </si>
  <si>
    <t>Jausephe</t>
  </si>
  <si>
    <t>vve LANOUE Pierre</t>
  </si>
  <si>
    <t>GELLIN Françoise</t>
  </si>
  <si>
    <t>BERNARDEAU Jeanne</t>
  </si>
  <si>
    <t>BIGOT Marie</t>
  </si>
  <si>
    <t>ALLONNEAU Marguerite</t>
  </si>
  <si>
    <t>1682/07/05</t>
  </si>
  <si>
    <t>1668/01/31</t>
  </si>
  <si>
    <t>DALLAS</t>
  </si>
  <si>
    <t>La Vergne</t>
  </si>
  <si>
    <t>f=J.et P. DALLAS</t>
  </si>
  <si>
    <t>ROUAULT</t>
  </si>
  <si>
    <t>BUTHET</t>
  </si>
  <si>
    <t>PAISTERAULT</t>
  </si>
  <si>
    <t>La Maison Neufve</t>
  </si>
  <si>
    <t>TERRASSON</t>
  </si>
  <si>
    <t>1668/07/02</t>
  </si>
  <si>
    <t>1668/07/23</t>
  </si>
  <si>
    <t>md droguetier</t>
  </si>
  <si>
    <t>l'Ogrie</t>
  </si>
  <si>
    <t>Josephe(honneste fille)</t>
  </si>
  <si>
    <t>1668/10/03</t>
  </si>
  <si>
    <t>MACé</t>
  </si>
  <si>
    <t>CAILLOT</t>
  </si>
  <si>
    <t>1668/10/15</t>
  </si>
  <si>
    <t>CHASAY</t>
  </si>
  <si>
    <t>1668/10/22</t>
  </si>
  <si>
    <t>f=René, Simone GAILLARD</t>
  </si>
  <si>
    <t>DENIS</t>
  </si>
  <si>
    <t>La Boixiere</t>
  </si>
  <si>
    <t>1668/10/26</t>
  </si>
  <si>
    <t>ESPEAU</t>
  </si>
  <si>
    <t>CRESPEAU Germain</t>
  </si>
  <si>
    <t>s= Charlotte CRESPEAU; o=Simon GOULART</t>
  </si>
  <si>
    <t>SIMON</t>
  </si>
  <si>
    <t>St Aubin le Cloux</t>
  </si>
  <si>
    <t>f=P. et Fs SIMON</t>
  </si>
  <si>
    <t>1668/10/29</t>
  </si>
  <si>
    <t>Léon</t>
  </si>
  <si>
    <t>f=P.,Lse,  M.ROSSART; o=P.ROSSART; bf=Ls PIE</t>
  </si>
  <si>
    <t>GRIFFON Jaquette</t>
  </si>
  <si>
    <t>f=P. et Jq GUILBOT; cs=  Suz. FOURE; Usèbe GAULTIE (s.), R, Jq GIRET (s.)</t>
  </si>
  <si>
    <t>1668/10/30</t>
  </si>
  <si>
    <t>CARDINAULT</t>
  </si>
  <si>
    <t>f=Ant. CARDINEAU</t>
  </si>
  <si>
    <t>PERROCHIN</t>
  </si>
  <si>
    <t>Nicole</t>
  </si>
  <si>
    <t>Guillame</t>
  </si>
  <si>
    <t>f=J. PEROCHIN; bs=Jacquette NEAUD; cs= Alexandre DESCHAMPS</t>
  </si>
  <si>
    <t>1669/02/25</t>
  </si>
  <si>
    <t>FERRON</t>
  </si>
  <si>
    <t>1676/01/20</t>
  </si>
  <si>
    <t>POINOT</t>
  </si>
  <si>
    <t>1676/02/17</t>
  </si>
  <si>
    <t>MACETEAU</t>
  </si>
  <si>
    <t>1676/06/17</t>
  </si>
  <si>
    <t>PIVART</t>
  </si>
  <si>
    <t>2e noces</t>
  </si>
  <si>
    <t>cs= VINCENAUD, BEAUVIAUX René</t>
  </si>
  <si>
    <t>1691/08/16</t>
  </si>
  <si>
    <t>JOURDAIN</t>
  </si>
  <si>
    <t>Parthenay</t>
  </si>
  <si>
    <t>BEAUNEVEUX</t>
  </si>
  <si>
    <t>f=SAUZEAU P.;omat=MESMEAU Fs</t>
  </si>
  <si>
    <t>1691/08/20</t>
  </si>
  <si>
    <t>MIMET</t>
  </si>
  <si>
    <t>o=MORICET René</t>
  </si>
  <si>
    <t>1691/10/08</t>
  </si>
  <si>
    <t>BUREAULT</t>
  </si>
  <si>
    <t>DELANOUE Mathurine</t>
  </si>
  <si>
    <t>1691/10/11</t>
  </si>
  <si>
    <t>vf JOLIN Marie</t>
  </si>
  <si>
    <t>vve GELLIN Mathurin</t>
  </si>
  <si>
    <t>1691/10/23</t>
  </si>
  <si>
    <t>COTHEAU Renée</t>
  </si>
  <si>
    <t>MAGOUIN</t>
  </si>
  <si>
    <t>DESNOUCHE Renée</t>
  </si>
  <si>
    <t>1691/11/</t>
  </si>
  <si>
    <t>f=GELLIN P.</t>
  </si>
  <si>
    <t>s= GIRET Marg. et Jacquette</t>
  </si>
  <si>
    <t>JOLY</t>
  </si>
  <si>
    <t>vf ROCHARD Renée</t>
  </si>
  <si>
    <t>vve GENAY J.</t>
  </si>
  <si>
    <t>1691/11/14</t>
  </si>
  <si>
    <t>BERTHEAU</t>
  </si>
  <si>
    <t>1691/11/20</t>
  </si>
  <si>
    <t>GUESNARD</t>
  </si>
  <si>
    <t>St Mars</t>
  </si>
  <si>
    <t>1691/11/22</t>
  </si>
  <si>
    <t>vf --- Je</t>
  </si>
  <si>
    <t>POUVREAU</t>
  </si>
  <si>
    <t>PIé Josephette</t>
  </si>
  <si>
    <t>1691/11/27</t>
  </si>
  <si>
    <t>GENAY</t>
  </si>
  <si>
    <t>B-- Louise</t>
  </si>
  <si>
    <t>1692/02/</t>
  </si>
  <si>
    <t>LESCULEUR</t>
  </si>
  <si>
    <t>1692/02/11</t>
  </si>
  <si>
    <t>JUBIEN</t>
  </si>
  <si>
    <t>GUAIDON</t>
  </si>
  <si>
    <t>FOURESTIER Josephette</t>
  </si>
  <si>
    <t>1692/05/09</t>
  </si>
  <si>
    <t>AVRIL</t>
  </si>
  <si>
    <t>1692/06/05</t>
  </si>
  <si>
    <t>BABINET</t>
  </si>
  <si>
    <t>1692/07/07</t>
  </si>
  <si>
    <t>PERROCHAIN</t>
  </si>
  <si>
    <t>vf MESTAYER Jeanne</t>
  </si>
  <si>
    <t>1692/08/19</t>
  </si>
  <si>
    <t>BOUHET Marie</t>
  </si>
  <si>
    <t>1692/09/24</t>
  </si>
  <si>
    <t>BAILLY</t>
  </si>
  <si>
    <t>MARTIN Louise</t>
  </si>
  <si>
    <t xml:space="preserve">COUDREAU Renée </t>
  </si>
  <si>
    <t>Cours</t>
  </si>
  <si>
    <t>1670/02/17</t>
  </si>
  <si>
    <t>1670/05/29</t>
  </si>
  <si>
    <t>NIVAUT</t>
  </si>
  <si>
    <t>BERTEAU</t>
  </si>
  <si>
    <t>1670/06/09</t>
  </si>
  <si>
    <t>Antoine(maistre)</t>
  </si>
  <si>
    <t>GENTHILLEAU</t>
  </si>
  <si>
    <t>Jeanne(dame)</t>
  </si>
  <si>
    <t>1670/10/06</t>
  </si>
  <si>
    <t>1670/10/20</t>
  </si>
  <si>
    <t>FOUILLET</t>
  </si>
  <si>
    <t>1670/11/03</t>
  </si>
  <si>
    <t>CHAUVEAU</t>
  </si>
  <si>
    <t>1670/11/18</t>
  </si>
  <si>
    <t>BOUET</t>
  </si>
  <si>
    <t>1670/11/26</t>
  </si>
  <si>
    <t>DESNOUHES</t>
  </si>
  <si>
    <t>COUSDREAU</t>
  </si>
  <si>
    <t>1671/02/06</t>
  </si>
  <si>
    <t>Eusebe</t>
  </si>
  <si>
    <t>PAISTRAULT</t>
  </si>
  <si>
    <t>La Millanchère</t>
  </si>
  <si>
    <t>MARZOLé</t>
  </si>
  <si>
    <t>1671/02/09</t>
  </si>
  <si>
    <t>POUZIMEAU</t>
  </si>
  <si>
    <t>ROBERT</t>
  </si>
  <si>
    <t>VIGNAULT</t>
  </si>
  <si>
    <t>1671/05/26</t>
  </si>
  <si>
    <t>GRANGER</t>
  </si>
  <si>
    <t>1671/06/23</t>
  </si>
  <si>
    <t>charpentier</t>
  </si>
  <si>
    <t>BOUSREAU</t>
  </si>
  <si>
    <t>Girette</t>
  </si>
  <si>
    <t>1671/06/25</t>
  </si>
  <si>
    <t>1671/07/06</t>
  </si>
  <si>
    <t>1671/07/11</t>
  </si>
  <si>
    <t>TEXIS</t>
  </si>
  <si>
    <t>1671/10/05</t>
  </si>
  <si>
    <t>JOUTEAU</t>
  </si>
  <si>
    <t>1671/10/11</t>
  </si>
  <si>
    <t>LETARD</t>
  </si>
  <si>
    <t>1671/10/20</t>
  </si>
  <si>
    <t>DELACROIX</t>
  </si>
  <si>
    <t>1671/11/03</t>
  </si>
  <si>
    <t>HARAN</t>
  </si>
  <si>
    <t>1671/11/17</t>
  </si>
  <si>
    <t>ALLLONNEAU</t>
  </si>
  <si>
    <t>1671/11/26</t>
  </si>
  <si>
    <t>BOUIEU</t>
  </si>
  <si>
    <t>JARRIAU</t>
  </si>
  <si>
    <t>1672/02/23</t>
  </si>
  <si>
    <t>PATHORIN</t>
  </si>
  <si>
    <t>GUEUSNARD</t>
  </si>
  <si>
    <t>1672/02/29</t>
  </si>
  <si>
    <t>Le Peux</t>
  </si>
  <si>
    <t>s=Lse PINAUD;cs=BERNAUDEAU Ls</t>
  </si>
  <si>
    <t>1679/10/25</t>
  </si>
  <si>
    <t>bf=ESPRON Mathurin</t>
  </si>
  <si>
    <t>o=GERBIER J.;t=GODEAU Je</t>
  </si>
  <si>
    <t>1694/07/01</t>
  </si>
  <si>
    <t>vf JOLLY Michelle</t>
  </si>
  <si>
    <t>vve CHAPRON François</t>
  </si>
  <si>
    <t>1694/07/28</t>
  </si>
  <si>
    <t>1694/09/23</t>
  </si>
  <si>
    <t>csg=BOUCHET (signe)</t>
  </si>
  <si>
    <t>1694/11/03</t>
  </si>
  <si>
    <t>Adam</t>
  </si>
  <si>
    <t>PIé Josephte</t>
  </si>
  <si>
    <t>DALLET</t>
  </si>
  <si>
    <t>ROULET Perrine</t>
  </si>
  <si>
    <t>1694/11/08</t>
  </si>
  <si>
    <t>FILLEAU</t>
  </si>
  <si>
    <t>bm=SAUZEAU Jacquette</t>
  </si>
  <si>
    <t>1695/01/19</t>
  </si>
  <si>
    <t>VERGIER</t>
  </si>
  <si>
    <t>DUPRé Jacquette</t>
  </si>
  <si>
    <t>1695/02/03</t>
  </si>
  <si>
    <t>BAUDET Louise</t>
  </si>
  <si>
    <t>JOUSLIN</t>
  </si>
  <si>
    <t>MANTE-- Louise</t>
  </si>
  <si>
    <t>1695/02/14</t>
  </si>
  <si>
    <t>SABIRON Nicolle</t>
  </si>
  <si>
    <t>GASTINEAU</t>
  </si>
  <si>
    <t>BOUSREAU Perrine</t>
  </si>
  <si>
    <t>1695/06/14</t>
  </si>
  <si>
    <t>PENOT Marguerite</t>
  </si>
  <si>
    <t>CALLEAU Jacquette</t>
  </si>
  <si>
    <t>1695/06/30</t>
  </si>
  <si>
    <t>1695/09/26</t>
  </si>
  <si>
    <t>vd MESON Perrine</t>
  </si>
  <si>
    <t>MILLET Marguerite</t>
  </si>
  <si>
    <t>1695/10/05</t>
  </si>
  <si>
    <t>BILLON</t>
  </si>
  <si>
    <t>ALLONEAU Jacquette</t>
  </si>
  <si>
    <t>GOUDEAU Louise</t>
  </si>
  <si>
    <t>1695/10/24</t>
  </si>
  <si>
    <t>vf -- Marguerite</t>
  </si>
  <si>
    <t>DELINEAU</t>
  </si>
  <si>
    <t>BAUSSAY Françoise</t>
  </si>
  <si>
    <t>gp=BAUSSAY J.</t>
  </si>
  <si>
    <t>vf BOURDET Marie</t>
  </si>
  <si>
    <t>1695/10/29</t>
  </si>
  <si>
    <t>MARGNAC</t>
  </si>
  <si>
    <t>BERTOT Renée</t>
  </si>
  <si>
    <t>GOUBAN Françoise</t>
  </si>
  <si>
    <t>1695/11/02</t>
  </si>
  <si>
    <t>GINET</t>
  </si>
  <si>
    <t>vve -- Jacques</t>
  </si>
  <si>
    <t>1695/11/03</t>
  </si>
  <si>
    <t>GUILLAUD</t>
  </si>
  <si>
    <t>PELLEGER</t>
  </si>
  <si>
    <t>Beaulieu</t>
  </si>
  <si>
    <t>MOREAU Jeanne</t>
  </si>
  <si>
    <t>Charles esc.sgr de la Tourmaisontiers et de la Garde</t>
  </si>
  <si>
    <t>CHAPRON Catherine(dame)</t>
  </si>
  <si>
    <t>1673/11/15</t>
  </si>
  <si>
    <t>1673/11/30</t>
  </si>
  <si>
    <t>GRIFON</t>
  </si>
  <si>
    <t>1674/01/23</t>
  </si>
  <si>
    <t>VINCENT</t>
  </si>
  <si>
    <t>1674/02/05</t>
  </si>
  <si>
    <t>1674/06/25</t>
  </si>
  <si>
    <t>csb=FOURé Simon et Jq;csg=DESCHAMPS P.et Fs</t>
  </si>
  <si>
    <t>ALNET</t>
  </si>
  <si>
    <t>Asé s/Touet</t>
  </si>
  <si>
    <t>HAUDEBRANT Marie</t>
  </si>
  <si>
    <t>1674/08/29</t>
  </si>
  <si>
    <t>1674/10/15</t>
  </si>
  <si>
    <t>AURRY(ou OURRY)</t>
  </si>
  <si>
    <t>GELIN Perrette</t>
  </si>
  <si>
    <t>o=GELIN P.ET Nic.frères;bf=GUERI René</t>
  </si>
  <si>
    <t>3f=JORDAUX J.,Nic.,Philip;2o=MESMEAU J.et René, melle BARREAU sa mestresse</t>
  </si>
  <si>
    <t>1674/10/16</t>
  </si>
  <si>
    <t>1674/10/17</t>
  </si>
  <si>
    <t>1674/11/18</t>
  </si>
  <si>
    <t>MESNARD</t>
  </si>
  <si>
    <t>GUILBOT Louise</t>
  </si>
  <si>
    <t>1674/11/27</t>
  </si>
  <si>
    <t>1674/11/29</t>
  </si>
  <si>
    <t>PARé</t>
  </si>
  <si>
    <t>maistre</t>
  </si>
  <si>
    <t>signé Hellene SICARD, M.FRACHE</t>
  </si>
  <si>
    <t>Marie delle</t>
  </si>
  <si>
    <t>1675/02/05</t>
  </si>
  <si>
    <t>CHEVALLIER</t>
  </si>
  <si>
    <t>1675/06/18</t>
  </si>
  <si>
    <t>LE RICHE</t>
  </si>
  <si>
    <t>1675/10/29</t>
  </si>
  <si>
    <t>DESPRé</t>
  </si>
  <si>
    <t>Surin</t>
  </si>
  <si>
    <t>1675/11/05</t>
  </si>
  <si>
    <t>AUDEBRANT</t>
  </si>
  <si>
    <t>BAROLLEAU</t>
  </si>
  <si>
    <t>1675/11/12</t>
  </si>
  <si>
    <t>FOURESTIER</t>
  </si>
  <si>
    <t>1675/11/19</t>
  </si>
  <si>
    <t>1675/11/27</t>
  </si>
  <si>
    <t>1691/02/26</t>
  </si>
  <si>
    <t xml:space="preserve">GEFLIN </t>
  </si>
  <si>
    <t>1691/07</t>
  </si>
  <si>
    <t>DHEMTOUT Ch.prêtre</t>
  </si>
  <si>
    <t>BRAUD Marie</t>
  </si>
  <si>
    <t>1697/09/</t>
  </si>
  <si>
    <t>1697/10/03</t>
  </si>
  <si>
    <t>VIGNAULT Jeanne</t>
  </si>
  <si>
    <t>GUERRY Renée</t>
  </si>
  <si>
    <t>1697/10/09</t>
  </si>
  <si>
    <t>1697/10/15</t>
  </si>
  <si>
    <t>SILLIE</t>
  </si>
  <si>
    <t>Henri</t>
  </si>
  <si>
    <t>PIGEON Louise</t>
  </si>
  <si>
    <t>Le Tallu</t>
  </si>
  <si>
    <t>CLAUDE Charlotte</t>
  </si>
  <si>
    <t>1697/11/13</t>
  </si>
  <si>
    <t>PIé Perrine</t>
  </si>
  <si>
    <t>1697/11/26</t>
  </si>
  <si>
    <t>La Boissiere</t>
  </si>
  <si>
    <t>SUYRAT</t>
  </si>
  <si>
    <t>1697/11/27</t>
  </si>
  <si>
    <t>FOUCHIER Perrine</t>
  </si>
  <si>
    <t>1698/01/15</t>
  </si>
  <si>
    <t>Le Beugnon</t>
  </si>
  <si>
    <t>MONERON Magdeleine</t>
  </si>
  <si>
    <t>1698/01/16</t>
  </si>
  <si>
    <t>1698/01/après 16</t>
  </si>
  <si>
    <t>Eschiré</t>
  </si>
  <si>
    <t>vf--- Marie</t>
  </si>
  <si>
    <t xml:space="preserve">CHARRETIER </t>
  </si>
  <si>
    <t>1698/04/29</t>
  </si>
  <si>
    <t>BAUSSAY</t>
  </si>
  <si>
    <t>Azay s/Thouet</t>
  </si>
  <si>
    <t>vve PETORIN Louis</t>
  </si>
  <si>
    <t>SONNARD</t>
  </si>
  <si>
    <t>GOUDEAU Jeanne</t>
  </si>
  <si>
    <t>1698/05/avant 21</t>
  </si>
  <si>
    <t>vf FOUCHIER Marie</t>
  </si>
  <si>
    <t>vve RICHER  Jean</t>
  </si>
  <si>
    <t>1698/06/25</t>
  </si>
  <si>
    <t>vf BAUDU Marie</t>
  </si>
  <si>
    <t>PATORIN Jeanne</t>
  </si>
  <si>
    <t>1698/07/</t>
  </si>
  <si>
    <t>RUSLET</t>
  </si>
  <si>
    <t>1698/08/</t>
  </si>
  <si>
    <t>GOUET</t>
  </si>
  <si>
    <t>POENEAU Perrine</t>
  </si>
  <si>
    <t>FRANCE</t>
  </si>
  <si>
    <t>PLAISAN--</t>
  </si>
  <si>
    <t>1698/09/10</t>
  </si>
  <si>
    <t>GELOT Josephe</t>
  </si>
  <si>
    <t>NOBLE Perrine</t>
  </si>
  <si>
    <t>1698/10/09</t>
  </si>
  <si>
    <t>GRASSIEN</t>
  </si>
  <si>
    <t>FRADIN Mathurine</t>
  </si>
  <si>
    <t>ROSSARD Michelle</t>
  </si>
  <si>
    <t>CHAZAIS Jeanne</t>
  </si>
  <si>
    <t>1698/11/18</t>
  </si>
  <si>
    <t>1698/11/25</t>
  </si>
  <si>
    <t>M--</t>
  </si>
  <si>
    <t>1692/11/06</t>
  </si>
  <si>
    <t>cet acte, f°118, n'est pas recopié f°112</t>
  </si>
  <si>
    <t>1679/02/16</t>
  </si>
  <si>
    <t>RAFIN</t>
  </si>
  <si>
    <t>non écrit</t>
  </si>
  <si>
    <t>1679/02/16(ou 13)</t>
  </si>
  <si>
    <t>BAULT</t>
  </si>
  <si>
    <t>md de droguet</t>
  </si>
  <si>
    <t>Azais</t>
  </si>
  <si>
    <t>NIVEAU</t>
  </si>
  <si>
    <t>1679/07/04</t>
  </si>
  <si>
    <t>MARSAUD</t>
  </si>
  <si>
    <t>JARRIAUD Perrine</t>
  </si>
  <si>
    <t>1679/07/06</t>
  </si>
  <si>
    <t>cs= BARANGER Gédéon, DEMETOUT Jacques</t>
  </si>
  <si>
    <t>POIRAUD</t>
  </si>
  <si>
    <t>Guy</t>
  </si>
  <si>
    <t>o= GESNIN Pierre</t>
  </si>
  <si>
    <t>1679/08/07</t>
  </si>
  <si>
    <t>cs= BARANGER Jacques</t>
  </si>
  <si>
    <t>Perrinne</t>
  </si>
  <si>
    <t>MESNARD (ou RICHARD) Catherine</t>
  </si>
  <si>
    <t>cs BROIS P.</t>
  </si>
  <si>
    <t>1679/08/08</t>
  </si>
  <si>
    <t>NIVAUD Philippe</t>
  </si>
  <si>
    <t>f=Michel et Renée MOREAU</t>
  </si>
  <si>
    <t>o=RICHARD; cs=VINCENAUD</t>
  </si>
  <si>
    <t>1679/08/25</t>
  </si>
  <si>
    <t>DELACOUR</t>
  </si>
  <si>
    <t>Catherine (delle)</t>
  </si>
  <si>
    <t>1679/10/02</t>
  </si>
  <si>
    <t>JOULAIN</t>
  </si>
  <si>
    <t>Etiennette</t>
  </si>
  <si>
    <t>f=J.et P. RAGNEAU</t>
  </si>
  <si>
    <t>RAFFIN</t>
  </si>
  <si>
    <t>f=J.RAFFIN</t>
  </si>
  <si>
    <t>1679/10/09</t>
  </si>
  <si>
    <t>TURPAUD</t>
  </si>
  <si>
    <t>PILLET</t>
  </si>
  <si>
    <t>o=MESNARD Mathurin</t>
  </si>
  <si>
    <t>1679/10/23</t>
  </si>
  <si>
    <t>f=ALLONNEAU Georges et Pierre</t>
  </si>
  <si>
    <t>MASSé</t>
  </si>
  <si>
    <t>DRAUD</t>
  </si>
  <si>
    <t>bf=PELERIN P.</t>
  </si>
  <si>
    <t>o=BRAUD P.</t>
  </si>
  <si>
    <t>s=Je MOREAU</t>
  </si>
  <si>
    <t>PINAUD</t>
  </si>
  <si>
    <t>vf MERC-- Jacquette</t>
  </si>
  <si>
    <t>vve SA--  Fs</t>
  </si>
  <si>
    <t>1694/05/13</t>
  </si>
  <si>
    <t>BAUDU</t>
  </si>
  <si>
    <t>PASTINEAU Françoise</t>
  </si>
  <si>
    <t>1717/02/09</t>
  </si>
  <si>
    <t>f=FOUCHER Jean+</t>
  </si>
  <si>
    <t>de TUSSEAU</t>
  </si>
  <si>
    <t>1717/06/28</t>
  </si>
  <si>
    <t>vf CADET Marie</t>
  </si>
  <si>
    <t>FELIX</t>
  </si>
  <si>
    <t>vve BERTAULT Michel</t>
  </si>
  <si>
    <t>1717/07/06</t>
  </si>
  <si>
    <t>vf COUTINEAU Marguerite</t>
  </si>
  <si>
    <t>VERRIER Marie</t>
  </si>
  <si>
    <t>1717/07/15</t>
  </si>
  <si>
    <t>BERTINEAU Françoise</t>
  </si>
  <si>
    <t>HEAULT</t>
  </si>
  <si>
    <t>TROUVé Anne</t>
  </si>
  <si>
    <t>1717/07/26</t>
  </si>
  <si>
    <t>ESLIE</t>
  </si>
  <si>
    <t>FAYE Anne</t>
  </si>
  <si>
    <t>MOYNNATON</t>
  </si>
  <si>
    <t>1717/08/16</t>
  </si>
  <si>
    <t>MORREAU</t>
  </si>
  <si>
    <t>POTIRON Marie</t>
  </si>
  <si>
    <t>POYAULT</t>
  </si>
  <si>
    <t>1717/09/14</t>
  </si>
  <si>
    <t>f=GUINARD Ls;bf=BOUFFARD Ls</t>
  </si>
  <si>
    <t>BONET Louise</t>
  </si>
  <si>
    <t>1717/10/23</t>
  </si>
  <si>
    <t>GIRRAUD</t>
  </si>
  <si>
    <t>vf CADIOUX Marie</t>
  </si>
  <si>
    <t>FREHAULT</t>
  </si>
  <si>
    <t>vve OLLIVIER</t>
  </si>
  <si>
    <t>1717/10/27</t>
  </si>
  <si>
    <t>BLAIST Suzanne</t>
  </si>
  <si>
    <t>GORON Jacquette</t>
  </si>
  <si>
    <t>1717/10/28</t>
  </si>
  <si>
    <t>LAMET</t>
  </si>
  <si>
    <t>SOUCHARD</t>
  </si>
  <si>
    <t>Nicolle Marie</t>
  </si>
  <si>
    <t>ROY Marie (sic)</t>
  </si>
  <si>
    <t>1717/11/04</t>
  </si>
  <si>
    <t>CRUCHAULT</t>
  </si>
  <si>
    <t>Le Bugnon</t>
  </si>
  <si>
    <t>NAYRAULT</t>
  </si>
  <si>
    <t>PATARIN Jeanne</t>
  </si>
  <si>
    <t>1717/11/08</t>
  </si>
  <si>
    <t>MOSNAY Jeanne</t>
  </si>
  <si>
    <t>f=PROUST J.et Ls; bf=AUDURIER P.</t>
  </si>
  <si>
    <t>MESRAND</t>
  </si>
  <si>
    <t>1717/11/09</t>
  </si>
  <si>
    <t>FOUGERE</t>
  </si>
  <si>
    <t>St George</t>
  </si>
  <si>
    <t>BEAUJEAU</t>
  </si>
  <si>
    <t>cs=DEMETOUT M.</t>
  </si>
  <si>
    <t>1717/11/23</t>
  </si>
  <si>
    <t>Azay sur Thouet</t>
  </si>
  <si>
    <t>TROT</t>
  </si>
  <si>
    <t>Susanne</t>
  </si>
  <si>
    <t>Anoine</t>
  </si>
  <si>
    <t>FOUCHIER Perrette</t>
  </si>
  <si>
    <t>DUTAUD</t>
  </si>
  <si>
    <t>CHAMARRE Marie</t>
  </si>
  <si>
    <t>POUNIOU</t>
  </si>
  <si>
    <t>Hillayre</t>
  </si>
  <si>
    <t>1682/07/16</t>
  </si>
  <si>
    <t>La Bounandrie</t>
  </si>
  <si>
    <t>dud. Ls MERCIER pere?, MIOT André signe</t>
  </si>
  <si>
    <t>1682/07/27</t>
  </si>
  <si>
    <t>1682/08/11</t>
  </si>
  <si>
    <t>moulin du Touet</t>
  </si>
  <si>
    <t>GESNAIN Louise</t>
  </si>
  <si>
    <t>DUTAULT</t>
  </si>
  <si>
    <t>Secondigny, moulin de Fraiseu</t>
  </si>
  <si>
    <t>1682/11/23</t>
  </si>
  <si>
    <t>signé CHAPOT Mathurin, BOUCHET P.</t>
  </si>
  <si>
    <t>ALLERON</t>
  </si>
  <si>
    <t>P.BOUCHIER signe</t>
  </si>
  <si>
    <t>1683/02/11</t>
  </si>
  <si>
    <t>BARANTAGE</t>
  </si>
  <si>
    <t>1683/03/01</t>
  </si>
  <si>
    <t>DESPREZ</t>
  </si>
  <si>
    <t>SAVIN</t>
  </si>
  <si>
    <t>1683/05/10</t>
  </si>
  <si>
    <t>g=PETARIN René,PELLETIER Colas</t>
  </si>
  <si>
    <t>1683/05/18</t>
  </si>
  <si>
    <t>BEAUJOUR(signé BEAUJAULT)</t>
  </si>
  <si>
    <t>SIBILLEAU</t>
  </si>
  <si>
    <t>bp=FILLON Ls, bf=GOUBEAU J.signe</t>
  </si>
  <si>
    <t>1683/10/13</t>
  </si>
  <si>
    <t>NEAU</t>
  </si>
  <si>
    <t>1683/10/20</t>
  </si>
  <si>
    <t>MANGOUX</t>
  </si>
  <si>
    <t>1683/11/09</t>
  </si>
  <si>
    <t>ALON</t>
  </si>
  <si>
    <t>1683/11/23</t>
  </si>
  <si>
    <t>GREFIN</t>
  </si>
  <si>
    <t>MILOUDRIE</t>
  </si>
  <si>
    <t>Age</t>
  </si>
  <si>
    <t>1689/09/14</t>
  </si>
  <si>
    <t>NOYRAULT</t>
  </si>
  <si>
    <t>1689/10/</t>
  </si>
  <si>
    <t>VERTIN</t>
  </si>
  <si>
    <t>1689/10/19</t>
  </si>
  <si>
    <t>GRILL(IER)</t>
  </si>
  <si>
    <t>1689/11/</t>
  </si>
  <si>
    <t>LOGEAYS</t>
  </si>
  <si>
    <t>1697/07/09</t>
  </si>
  <si>
    <t>BAROLLEAU Marie</t>
  </si>
  <si>
    <t>1697/07/15</t>
  </si>
  <si>
    <t>BARDET</t>
  </si>
  <si>
    <t>1719/10/30</t>
  </si>
  <si>
    <t>s=GIRAULT Fse et Jne</t>
  </si>
  <si>
    <t>1719/11/13</t>
  </si>
  <si>
    <t>EGUILLON</t>
  </si>
  <si>
    <t>bf=PRUNIER J.;PIEZ Jq</t>
  </si>
  <si>
    <t>1719/11/28</t>
  </si>
  <si>
    <t>DONNé</t>
  </si>
  <si>
    <t>o=BAREAU Toussaint</t>
  </si>
  <si>
    <t>1720/01/15</t>
  </si>
  <si>
    <t>f= FOURRé Pierre; BEAUNEVAUX Jean</t>
  </si>
  <si>
    <t>VERGER</t>
  </si>
  <si>
    <t>o=CHARREAU Pierre</t>
  </si>
  <si>
    <t>PINTAULT Marie</t>
  </si>
  <si>
    <t>1720/02/07</t>
  </si>
  <si>
    <t>Ardin</t>
  </si>
  <si>
    <t>NEPVEUX</t>
  </si>
  <si>
    <t>o=SOUCHARD Pierre</t>
  </si>
  <si>
    <t>1720/07/08</t>
  </si>
  <si>
    <t>MARCETEAU Françoise</t>
  </si>
  <si>
    <t>bp=BOUFARD Mathurin</t>
  </si>
  <si>
    <t>1720/10/16</t>
  </si>
  <si>
    <t>POIREAULT</t>
  </si>
  <si>
    <t>1720/10/22</t>
  </si>
  <si>
    <t>CHANTEAU</t>
  </si>
  <si>
    <t>COTELLE</t>
  </si>
  <si>
    <t>1720/10/23</t>
  </si>
  <si>
    <t>OLIVIER</t>
  </si>
  <si>
    <t>1720/10/29</t>
  </si>
  <si>
    <t>Chalotte</t>
  </si>
  <si>
    <t>1720/11/21</t>
  </si>
  <si>
    <t>f=JUBINE Ch.</t>
  </si>
  <si>
    <t>1721/01/16</t>
  </si>
  <si>
    <t>1721/01/28</t>
  </si>
  <si>
    <t>1721/02/19</t>
  </si>
  <si>
    <t>Jerome</t>
  </si>
  <si>
    <t>1721/02/24</t>
  </si>
  <si>
    <t>GRIPPAULT</t>
  </si>
  <si>
    <t>Secondigny(La Rochelle)</t>
  </si>
  <si>
    <t>FE-- Marguerite</t>
  </si>
  <si>
    <t>curateur=BALARD nre apostolique</t>
  </si>
  <si>
    <t>M.Perrine</t>
  </si>
  <si>
    <t>TAILLé</t>
  </si>
  <si>
    <t>GABLI Marie</t>
  </si>
  <si>
    <t>1721/04/29</t>
  </si>
  <si>
    <t>1721/06/10</t>
  </si>
  <si>
    <t>POYIAUX</t>
  </si>
  <si>
    <t>maj</t>
  </si>
  <si>
    <t>1721/06/17</t>
  </si>
  <si>
    <t>1721/07/01</t>
  </si>
  <si>
    <t>f=ALLONNEAU Jean</t>
  </si>
  <si>
    <t>1721/07/08</t>
  </si>
  <si>
    <t>o=GUIONNET René</t>
  </si>
  <si>
    <t>La Roliere</t>
  </si>
  <si>
    <t>1721/07/17</t>
  </si>
  <si>
    <t>FOURé Anne?</t>
  </si>
  <si>
    <t>1698/11/27</t>
  </si>
  <si>
    <t>FREIOU? Louise</t>
  </si>
  <si>
    <t>t= BERNARDEAU Marie</t>
  </si>
  <si>
    <t>1692/11/16</t>
  </si>
  <si>
    <t>SAURIN</t>
  </si>
  <si>
    <t>PAIAULT</t>
  </si>
  <si>
    <t>MESTAYER Marie</t>
  </si>
  <si>
    <t>1693/01/27</t>
  </si>
  <si>
    <t>RUFIN</t>
  </si>
  <si>
    <t>1693/05/</t>
  </si>
  <si>
    <t>PINAULT ---nde</t>
  </si>
  <si>
    <t>1693/10/29</t>
  </si>
  <si>
    <t>APVRIL</t>
  </si>
  <si>
    <t>GIRANDON</t>
  </si>
  <si>
    <t>1693/11/03</t>
  </si>
  <si>
    <t>signé:MORISET</t>
  </si>
  <si>
    <t>HAIRAUT</t>
  </si>
  <si>
    <t>f=HAIRAULT Fs;o=FOURRé René signe</t>
  </si>
  <si>
    <t>1693/11/17</t>
  </si>
  <si>
    <t>SIMONNEAU Jacquette</t>
  </si>
  <si>
    <t>1693/11/24</t>
  </si>
  <si>
    <t>CHABOCEAU Jacquette</t>
  </si>
  <si>
    <t>BEIET Perrine</t>
  </si>
  <si>
    <t>vve PRUSNIER Philippe</t>
  </si>
  <si>
    <t>BRIL-- Marie</t>
  </si>
  <si>
    <t>BRUNET</t>
  </si>
  <si>
    <t>BONNEAU Marie</t>
  </si>
  <si>
    <t>1693/11/26</t>
  </si>
  <si>
    <t>La Resurrection, Poictiers?</t>
  </si>
  <si>
    <t>PELLEGRIS</t>
  </si>
  <si>
    <t>BROSSARD Françoise</t>
  </si>
  <si>
    <t>1694/02/10</t>
  </si>
  <si>
    <t>CHARTIER Marie</t>
  </si>
  <si>
    <t>vve VERLIN Jacques</t>
  </si>
  <si>
    <t>1694/02/18</t>
  </si>
  <si>
    <t>1694/02/23</t>
  </si>
  <si>
    <t>CASSEREAU</t>
  </si>
  <si>
    <t>MARTINEAU Jeanne</t>
  </si>
  <si>
    <t>1694/02/avant 10</t>
  </si>
  <si>
    <t>f=AIRAULT Germain et Je</t>
  </si>
  <si>
    <t>o=BARATHON Gille</t>
  </si>
  <si>
    <t>1694/02/entre 10 et 18</t>
  </si>
  <si>
    <t>vf PAPAULT Jacquette</t>
  </si>
  <si>
    <t>1694/05/03</t>
  </si>
  <si>
    <t>BOUTEILLER</t>
  </si>
  <si>
    <t>1716/11/12</t>
  </si>
  <si>
    <t>f=LOUBEAU P.et M.</t>
  </si>
  <si>
    <t>s=BIGET Marie</t>
  </si>
  <si>
    <t>1717/02/08</t>
  </si>
  <si>
    <t>PIED Jeanne</t>
  </si>
  <si>
    <t>1722/10/14</t>
  </si>
  <si>
    <t>BROSAR</t>
  </si>
  <si>
    <t>Fenioux(La Rochelle)</t>
  </si>
  <si>
    <t>AYRAULT (ou DRAULT il existe un 2e acte suivant le 1er, identique en tous points, mêmes date, parents, signature unique de BON csg)</t>
  </si>
  <si>
    <t>La Bourie</t>
  </si>
  <si>
    <t>f=HAYRAULT P.,Jq, Je</t>
  </si>
  <si>
    <t>GODEAU</t>
  </si>
  <si>
    <t>o=CHAINEAU Jean</t>
  </si>
  <si>
    <t>La Bounardiere</t>
  </si>
  <si>
    <t>1723/02/03</t>
  </si>
  <si>
    <t>1723/02/04</t>
  </si>
  <si>
    <t>1723/02/08</t>
  </si>
  <si>
    <t>JOLIT</t>
  </si>
  <si>
    <t xml:space="preserve">GAIRIN Antoinette </t>
  </si>
  <si>
    <t>SIONNEAU Marguerite</t>
  </si>
  <si>
    <t>1723/05/25</t>
  </si>
  <si>
    <t>CHAINE Catherine</t>
  </si>
  <si>
    <t>bp=PROUX Fs</t>
  </si>
  <si>
    <t>LUTON</t>
  </si>
  <si>
    <t>LOGEAY Jeanne</t>
  </si>
  <si>
    <t>1723/06/01</t>
  </si>
  <si>
    <t>FOUCHIé</t>
  </si>
  <si>
    <t>f=FOUCHIé Louis</t>
  </si>
  <si>
    <t>1723/06/20</t>
  </si>
  <si>
    <t>ROUSEIL</t>
  </si>
  <si>
    <t>BA-- Marie</t>
  </si>
  <si>
    <t>MAIRARD Jeanne</t>
  </si>
  <si>
    <t>1723/07/01</t>
  </si>
  <si>
    <t>MANTEAU Louise</t>
  </si>
  <si>
    <t>POUSSARD</t>
  </si>
  <si>
    <t>IMBERT Françoise</t>
  </si>
  <si>
    <t>1723/07/13</t>
  </si>
  <si>
    <t>BRENARDEAU</t>
  </si>
  <si>
    <t>FASILLé Laurence</t>
  </si>
  <si>
    <t>1723/07/19</t>
  </si>
  <si>
    <t>DUMAIGNON Françoise</t>
  </si>
  <si>
    <t>min</t>
  </si>
  <si>
    <t>BAPLEUX Marie</t>
  </si>
  <si>
    <t>1723/07/27</t>
  </si>
  <si>
    <t>meunier</t>
  </si>
  <si>
    <t>MELLE Charlotte</t>
  </si>
  <si>
    <t>1723/08/17</t>
  </si>
  <si>
    <t>COUDREAU Perrine</t>
  </si>
  <si>
    <t>1723/09/30</t>
  </si>
  <si>
    <t>Le Gast</t>
  </si>
  <si>
    <t>vf PASQUIER Marie</t>
  </si>
  <si>
    <t>1723/10/26</t>
  </si>
  <si>
    <t>f=MIOT Nicolas</t>
  </si>
  <si>
    <t>PETORIN Perrine</t>
  </si>
  <si>
    <t>1695/11/24</t>
  </si>
  <si>
    <t>THOUMASEAU</t>
  </si>
  <si>
    <t>Vincend</t>
  </si>
  <si>
    <t>BR-- Louise</t>
  </si>
  <si>
    <t>1696/01/18</t>
  </si>
  <si>
    <t>DELOYS</t>
  </si>
  <si>
    <t>Verruye</t>
  </si>
  <si>
    <t>1696/01/26</t>
  </si>
  <si>
    <t>vf ---EIL Renée</t>
  </si>
  <si>
    <t>PALLISSIER</t>
  </si>
  <si>
    <t>AGUILLON Marie</t>
  </si>
  <si>
    <t>1696/01/30</t>
  </si>
  <si>
    <t>Mazieres</t>
  </si>
  <si>
    <t>GUION Marie</t>
  </si>
  <si>
    <t>1696/02/06</t>
  </si>
  <si>
    <t>C--</t>
  </si>
  <si>
    <t>PAYTARIN Jeanne</t>
  </si>
  <si>
    <t>1696/02/14</t>
  </si>
  <si>
    <t>vf --- Marguerite</t>
  </si>
  <si>
    <t>vve AUDEBRAND</t>
  </si>
  <si>
    <t>1696/02/25</t>
  </si>
  <si>
    <t>vf --- Mathurine</t>
  </si>
  <si>
    <t>vve RUSSEIL Joseph</t>
  </si>
  <si>
    <t>1696/03/06</t>
  </si>
  <si>
    <t>GRANGIER Jeanne</t>
  </si>
  <si>
    <t>1696/07/03</t>
  </si>
  <si>
    <t>FOUCH-- Marie</t>
  </si>
  <si>
    <t>1696/09/07</t>
  </si>
  <si>
    <t>ROUSLET</t>
  </si>
  <si>
    <t>1696/10/29</t>
  </si>
  <si>
    <t>taneur</t>
  </si>
  <si>
    <t>Parthenay St Laurent</t>
  </si>
  <si>
    <t>NERAULT Catherine (dame)</t>
  </si>
  <si>
    <t>DRILLAUD Jeanne</t>
  </si>
  <si>
    <t>1696/11/08</t>
  </si>
  <si>
    <t>vve DUTHAULT René</t>
  </si>
  <si>
    <t>1697/02/14</t>
  </si>
  <si>
    <t>MERLE</t>
  </si>
  <si>
    <t>1697/05/02</t>
  </si>
  <si>
    <t>Andre</t>
  </si>
  <si>
    <t>vf M--NAY Gabrielle</t>
  </si>
  <si>
    <t>FOUSCHER</t>
  </si>
  <si>
    <t>1697/06/20</t>
  </si>
  <si>
    <t>vf PINAULT Françoise</t>
  </si>
  <si>
    <t>g=LOUBEAU</t>
  </si>
  <si>
    <t>JAUSONNET</t>
  </si>
  <si>
    <t>1697/07/08</t>
  </si>
  <si>
    <t>SOUNARD</t>
  </si>
  <si>
    <t>f=BAUDET Pierre</t>
  </si>
  <si>
    <t>PELLUC--</t>
  </si>
  <si>
    <t>1719/10/23</t>
  </si>
  <si>
    <t>f=FOURRé Nicolas et  Fse</t>
  </si>
  <si>
    <t>ROQUET Jeanne</t>
  </si>
  <si>
    <t>vf TROUVé Marie</t>
  </si>
  <si>
    <t>MONNORY</t>
  </si>
  <si>
    <t>TURPEAU</t>
  </si>
  <si>
    <t>vf DUPONT Chaterine</t>
  </si>
  <si>
    <t>FAZILLIAU</t>
  </si>
  <si>
    <t>vve BERNARDEAU Jacques</t>
  </si>
  <si>
    <t>1725/01/23</t>
  </si>
  <si>
    <t>vf dern.noces GOULARD Marie</t>
  </si>
  <si>
    <t>CARé</t>
  </si>
  <si>
    <t>BENOIST Catherine</t>
  </si>
  <si>
    <t>1725/01/30</t>
  </si>
  <si>
    <t>JAMONNEAU</t>
  </si>
  <si>
    <t>SINTON Jaquette</t>
  </si>
  <si>
    <t>1725/02/12</t>
  </si>
  <si>
    <t>me masson</t>
  </si>
  <si>
    <t>°St Benoist de Coucemont, dioc. du Mands, à Allon depuis 8-10 ans donc naturalisé</t>
  </si>
  <si>
    <t>BARBé Renée</t>
  </si>
  <si>
    <t>1725/04/24</t>
  </si>
  <si>
    <t>COURTIMEAU Françoise</t>
  </si>
  <si>
    <t>LEVILEUR</t>
  </si>
  <si>
    <t>1725/05/02</t>
  </si>
  <si>
    <t>3ed°</t>
  </si>
  <si>
    <t>BONNET Marguerite</t>
  </si>
  <si>
    <t>CHASTIN Jeanne</t>
  </si>
  <si>
    <t>1725/05/14</t>
  </si>
  <si>
    <t>sacristin</t>
  </si>
  <si>
    <t>SEICAULT Nicoles</t>
  </si>
  <si>
    <t>MERLE Louise</t>
  </si>
  <si>
    <t>1725/05/29</t>
  </si>
  <si>
    <t>RICHART</t>
  </si>
  <si>
    <t>Louis RICHARD</t>
  </si>
  <si>
    <t>DESMEREAU Marie</t>
  </si>
  <si>
    <t>jeanne</t>
  </si>
  <si>
    <t>Les Groseliers</t>
  </si>
  <si>
    <t>SAVIN Suzanne</t>
  </si>
  <si>
    <t>1725/06/26</t>
  </si>
  <si>
    <t>VIVIER</t>
  </si>
  <si>
    <t>BLAIS Marie</t>
  </si>
  <si>
    <t>BRETAULD</t>
  </si>
  <si>
    <t>1725/07/09</t>
  </si>
  <si>
    <t>VIAULT Maris</t>
  </si>
  <si>
    <t>BIRE Jeanne</t>
  </si>
  <si>
    <t>1725/07/10</t>
  </si>
  <si>
    <t>CHABOISSEAU M.Anne</t>
  </si>
  <si>
    <t>DECHAMPT Marie</t>
  </si>
  <si>
    <t>1725/10/10</t>
  </si>
  <si>
    <t>vf LOGAIS Jeanne</t>
  </si>
  <si>
    <t>vve BOUTIN Jacques</t>
  </si>
  <si>
    <t>1725/10/16</t>
  </si>
  <si>
    <t>CAILLER</t>
  </si>
  <si>
    <t>GAUCHIER</t>
  </si>
  <si>
    <t>1721/10/09</t>
  </si>
  <si>
    <t>DESBORDES</t>
  </si>
  <si>
    <t>Sauray</t>
  </si>
  <si>
    <t>vve MOREAU</t>
  </si>
  <si>
    <t>1699/02/26</t>
  </si>
  <si>
    <t>JAUSONET</t>
  </si>
  <si>
    <t>DUCROCQ</t>
  </si>
  <si>
    <t>sr de la Grois</t>
  </si>
  <si>
    <t>St Christophe s/Roc</t>
  </si>
  <si>
    <t>André sr du Breuil</t>
  </si>
  <si>
    <t>AUDITEAU Marguerite</t>
  </si>
  <si>
    <t>VOYER</t>
  </si>
  <si>
    <t>vve   CHEVALIER Jeanne</t>
  </si>
  <si>
    <t>1699/03/02</t>
  </si>
  <si>
    <t>vf GAUDREMEAU Josephe</t>
  </si>
  <si>
    <t>NOBET Mathurin</t>
  </si>
  <si>
    <t>FOUCHER Perrine</t>
  </si>
  <si>
    <t>1699/07/20</t>
  </si>
  <si>
    <t>CHAUVIN</t>
  </si>
  <si>
    <t>bf=CASSEREAU André</t>
  </si>
  <si>
    <t>DUSAULT Françoise</t>
  </si>
  <si>
    <t>1699/10/22</t>
  </si>
  <si>
    <t>vve BAUSSAY Michel</t>
  </si>
  <si>
    <t>BAUSSAY Jeanne</t>
  </si>
  <si>
    <t>FILLON Perrine</t>
  </si>
  <si>
    <t>1699/10/avant 22</t>
  </si>
  <si>
    <t>PESTRAULT Marie</t>
  </si>
  <si>
    <t>PEPIN</t>
  </si>
  <si>
    <t>1699/11/03</t>
  </si>
  <si>
    <t>BIGOT Renée</t>
  </si>
  <si>
    <t>1699/11/07</t>
  </si>
  <si>
    <t>CHAMPEAU</t>
  </si>
  <si>
    <t>PESTRAULT Louise</t>
  </si>
  <si>
    <t>1699/11/après 7</t>
  </si>
  <si>
    <t>v</t>
  </si>
  <si>
    <t>JARIAU Renée</t>
  </si>
  <si>
    <t>1699/11/avant 3</t>
  </si>
  <si>
    <t>JAMONNEAU Perrine</t>
  </si>
  <si>
    <t>GOULARD Louise</t>
  </si>
  <si>
    <t>2E 7/6 et7</t>
  </si>
  <si>
    <t>R 534</t>
  </si>
  <si>
    <t>1716/10/20</t>
  </si>
  <si>
    <t>BERTONNEAU</t>
  </si>
  <si>
    <t>MOULINNE Jeanne</t>
  </si>
  <si>
    <t>1716/11/03</t>
  </si>
  <si>
    <t>REGNEAU</t>
  </si>
  <si>
    <t>s=REGNEAU Perrine et M.</t>
  </si>
  <si>
    <t>BOURON</t>
  </si>
  <si>
    <t>vve ROUSQUIL</t>
  </si>
  <si>
    <t>1722/06/25</t>
  </si>
  <si>
    <t>BON Marie</t>
  </si>
  <si>
    <t>BOUDIN</t>
  </si>
  <si>
    <t>1722/10/13</t>
  </si>
  <si>
    <t>POIGNEAU</t>
  </si>
  <si>
    <t>DESCHAMPS Jeanne</t>
  </si>
  <si>
    <t>vve PAPET François</t>
  </si>
  <si>
    <t>1726/10/01</t>
  </si>
  <si>
    <t>f=ALLONNEAU P. et P., Lse et Je</t>
  </si>
  <si>
    <t>vve SEILLé Henri</t>
  </si>
  <si>
    <t>vf dern.noces CARé Jacquette</t>
  </si>
  <si>
    <t>BONTEMPS</t>
  </si>
  <si>
    <t>vve MARTIN Pierre</t>
  </si>
  <si>
    <t>1726/10/08</t>
  </si>
  <si>
    <t>PAILLAU</t>
  </si>
  <si>
    <t>LYNARD Jaquette</t>
  </si>
  <si>
    <t>RUSEIL</t>
  </si>
  <si>
    <t>DELINEAU Marie</t>
  </si>
  <si>
    <t>1726/10/15</t>
  </si>
  <si>
    <t>MENARD Perrine</t>
  </si>
  <si>
    <t>1727/01/22</t>
  </si>
  <si>
    <t>Secondigni</t>
  </si>
  <si>
    <t>VASSEILLE Josephe</t>
  </si>
  <si>
    <t>1727/02/17</t>
  </si>
  <si>
    <t>Clissé</t>
  </si>
  <si>
    <t>MOUSSET Jeanne</t>
  </si>
  <si>
    <t>1727/04/29</t>
  </si>
  <si>
    <t>vf SOULLET Charlotte</t>
  </si>
  <si>
    <t>TIBAULT Françoise</t>
  </si>
  <si>
    <t>1727/06/05</t>
  </si>
  <si>
    <t>CHARBONNIER</t>
  </si>
  <si>
    <t>BESLY Marie</t>
  </si>
  <si>
    <t>1727/06/16</t>
  </si>
  <si>
    <t>1727/06/17</t>
  </si>
  <si>
    <t>PONSARD</t>
  </si>
  <si>
    <t>DESCHAMPS Marguerite</t>
  </si>
  <si>
    <t>1727/09/22</t>
  </si>
  <si>
    <t>Le Talu</t>
  </si>
  <si>
    <t>vf BOUREAU Françoise</t>
  </si>
  <si>
    <t>vveRICOCHON</t>
  </si>
  <si>
    <t>1727/09/25</t>
  </si>
  <si>
    <t>Nicolas(maitre)</t>
  </si>
  <si>
    <t>metayer</t>
  </si>
  <si>
    <t>la Mothe</t>
  </si>
  <si>
    <t>vf BONNET Louise</t>
  </si>
  <si>
    <t>vve LEIGNé René</t>
  </si>
  <si>
    <t>1727/10/06</t>
  </si>
  <si>
    <t>BAIS (sic) Jeanne</t>
  </si>
  <si>
    <t>LARJAULT</t>
  </si>
  <si>
    <t>1727/11/25</t>
  </si>
  <si>
    <t>CORNU</t>
  </si>
  <si>
    <t>DESCHAMPS Anne</t>
  </si>
  <si>
    <t>1728/01/07</t>
  </si>
  <si>
    <t>vf PILOT Marie</t>
  </si>
  <si>
    <t>1728/02/03</t>
  </si>
  <si>
    <t>LAUMONNE Marguerite</t>
  </si>
  <si>
    <t>vve CHEDREAU René</t>
  </si>
  <si>
    <t>1723/11/09</t>
  </si>
  <si>
    <t>CHAUVINEAU</t>
  </si>
  <si>
    <t>RICOCHON</t>
  </si>
  <si>
    <t>BRANGIER</t>
  </si>
  <si>
    <t>f=BRANGIER P.,Nic., Perrine</t>
  </si>
  <si>
    <t>1718/01/31</t>
  </si>
  <si>
    <t>vf REAU Louise</t>
  </si>
  <si>
    <t>vve BESCHE Pierre chaudronnier</t>
  </si>
  <si>
    <t>1718/03/01</t>
  </si>
  <si>
    <t>LUMETTE</t>
  </si>
  <si>
    <t>f=LUMET Pierre</t>
  </si>
  <si>
    <t>1718/06/30</t>
  </si>
  <si>
    <t>vf P--- Marie</t>
  </si>
  <si>
    <t>1718/09/06</t>
  </si>
  <si>
    <t>LABORDE</t>
  </si>
  <si>
    <t>vf MARTIN Louise</t>
  </si>
  <si>
    <t>REFIN Josephte</t>
  </si>
  <si>
    <t>1718/09/08</t>
  </si>
  <si>
    <t>GERMIN Toinette</t>
  </si>
  <si>
    <t>1718/09/12</t>
  </si>
  <si>
    <t>Marie Anne</t>
  </si>
  <si>
    <t>1718/11/22</t>
  </si>
  <si>
    <t>BAROTTEAU</t>
  </si>
  <si>
    <t>1719/01/23</t>
  </si>
  <si>
    <t>s=GUERINEAU Perrine</t>
  </si>
  <si>
    <t>BOUFARD Marie</t>
  </si>
  <si>
    <t>1719/02/14</t>
  </si>
  <si>
    <t>TAFFOIREAU Marguerite</t>
  </si>
  <si>
    <t>GILLERT</t>
  </si>
  <si>
    <t>Theresse</t>
  </si>
  <si>
    <t>RICHARD Anne</t>
  </si>
  <si>
    <t>1719/04/20</t>
  </si>
  <si>
    <t>JARRIAULT</t>
  </si>
  <si>
    <t>PHILLON</t>
  </si>
  <si>
    <t>1719/05/04</t>
  </si>
  <si>
    <t>vf SOUNARD Marie</t>
  </si>
  <si>
    <t>LARGEOT</t>
  </si>
  <si>
    <t>GUILMOT Andrée</t>
  </si>
  <si>
    <t>1719/07/03</t>
  </si>
  <si>
    <t>vf GROLLEAU Marguerite</t>
  </si>
  <si>
    <t>TURPAULT</t>
  </si>
  <si>
    <t>1719/07/11</t>
  </si>
  <si>
    <t>CHEVEAU</t>
  </si>
  <si>
    <t>vf CHAMPEAUX Magdeleine</t>
  </si>
  <si>
    <t>MARCETTEAU</t>
  </si>
  <si>
    <t>1719/10/17</t>
  </si>
  <si>
    <t>PILLOT Marie</t>
  </si>
  <si>
    <t>BERNARD Perrine</t>
  </si>
  <si>
    <t>1724/11/29</t>
  </si>
  <si>
    <t>vve ST GERMAIN</t>
  </si>
  <si>
    <t>1725/01/15</t>
  </si>
  <si>
    <t>1729/11/09</t>
  </si>
  <si>
    <t>LONGEAU</t>
  </si>
  <si>
    <t>vf CHAUVIERE Louise</t>
  </si>
  <si>
    <t>vve AYRAULT François</t>
  </si>
  <si>
    <t>1729/11/28</t>
  </si>
  <si>
    <t>3ed°consanguinité</t>
  </si>
  <si>
    <t>DAZELLE Marguerite</t>
  </si>
  <si>
    <t>DAZELLE Lse Marguerite</t>
  </si>
  <si>
    <t>1730/01/17</t>
  </si>
  <si>
    <t>COUTARD</t>
  </si>
  <si>
    <t>1730/02/06</t>
  </si>
  <si>
    <t>sacristain</t>
  </si>
  <si>
    <t>vf EMEREAU Louise</t>
  </si>
  <si>
    <t>AUD--</t>
  </si>
  <si>
    <t>1730/02/08</t>
  </si>
  <si>
    <t>DESCOURS Michelle</t>
  </si>
  <si>
    <t>1730/02/14</t>
  </si>
  <si>
    <t>MESMEAU</t>
  </si>
  <si>
    <t>1730/05/25</t>
  </si>
  <si>
    <t>VERGNAULT</t>
  </si>
  <si>
    <t>vf ROBERT Marie</t>
  </si>
  <si>
    <t>1730/10/24</t>
  </si>
  <si>
    <t>1730/10/après 29, avant 11/02</t>
  </si>
  <si>
    <t>VALLAULT</t>
  </si>
  <si>
    <t>Sepulchre</t>
  </si>
  <si>
    <t>MISANDRY Marie</t>
  </si>
  <si>
    <t>1730/11/23</t>
  </si>
  <si>
    <t>BAUDIN</t>
  </si>
  <si>
    <t>fille naturelle</t>
  </si>
  <si>
    <t>BOUFFARD Louise</t>
  </si>
  <si>
    <t>1731/01/23</t>
  </si>
  <si>
    <t>la Bourgeliere</t>
  </si>
  <si>
    <t>vf GAUCHER Jeanne</t>
  </si>
  <si>
    <t>CLAPEAU</t>
  </si>
  <si>
    <t>DUTIN Marie</t>
  </si>
  <si>
    <t>1731/01/30</t>
  </si>
  <si>
    <t>sr Desourneaux</t>
  </si>
  <si>
    <t>Challe</t>
  </si>
  <si>
    <t>BENOIST M.Magdeleine</t>
  </si>
  <si>
    <t>Poitiers</t>
  </si>
  <si>
    <t>BONNIOT Anne</t>
  </si>
  <si>
    <t>1731/04/24</t>
  </si>
  <si>
    <t>vf LUCAS Catherine</t>
  </si>
  <si>
    <t>1731/06/26</t>
  </si>
  <si>
    <t>CHARON Chaterine</t>
  </si>
  <si>
    <t>EPERON</t>
  </si>
  <si>
    <t>NAYRAULT Marie</t>
  </si>
  <si>
    <t>1731/07/16</t>
  </si>
  <si>
    <t>affinité spirituelle</t>
  </si>
  <si>
    <t>vf NEAUX Marie</t>
  </si>
  <si>
    <t>CAILLOTON</t>
  </si>
  <si>
    <t>1725/10/23</t>
  </si>
  <si>
    <t>BAUDU Françoise</t>
  </si>
  <si>
    <t>THEBAULT Jeanne</t>
  </si>
  <si>
    <t>csg=GAILLARD François</t>
  </si>
  <si>
    <t>1721/10/27</t>
  </si>
  <si>
    <t>GOULARD</t>
  </si>
  <si>
    <t>1721/11/26</t>
  </si>
  <si>
    <t>1722/01/14</t>
  </si>
  <si>
    <t>GOURBELAND</t>
  </si>
  <si>
    <t>SICOT Françoise</t>
  </si>
  <si>
    <t>AYRAULT</t>
  </si>
  <si>
    <t>La Chapelle Tirreil(La Rochelle(</t>
  </si>
  <si>
    <t>1722/01/22</t>
  </si>
  <si>
    <t>DESNOUE</t>
  </si>
  <si>
    <t>vf --- Nicolle</t>
  </si>
  <si>
    <t>vve MARTINEAU Jean</t>
  </si>
  <si>
    <t>1722/02/03</t>
  </si>
  <si>
    <t xml:space="preserve">vf --TELLE Marie </t>
  </si>
  <si>
    <t>BOUDRON Jeanne</t>
  </si>
  <si>
    <t>vve JA---ONNET Charles</t>
  </si>
  <si>
    <t>1722/02/04</t>
  </si>
  <si>
    <t>f=PINEAULT P. et Fs</t>
  </si>
  <si>
    <t>MERLE Charlotte</t>
  </si>
  <si>
    <t>1722/02/10</t>
  </si>
  <si>
    <t>GENIN Antoinette</t>
  </si>
  <si>
    <t>MARCHETEAU</t>
  </si>
  <si>
    <t>f=MARCHETEAU Jq</t>
  </si>
  <si>
    <t>BOUTINEAU Marie</t>
  </si>
  <si>
    <t>vveRAGNEAU; père=René</t>
  </si>
  <si>
    <t>SIMONNEAU</t>
  </si>
  <si>
    <t>MERCIER Catherine</t>
  </si>
  <si>
    <t>CHAVET Marie</t>
  </si>
  <si>
    <t>1722/02/17</t>
  </si>
  <si>
    <t>CHATINS</t>
  </si>
  <si>
    <t>3°d°</t>
  </si>
  <si>
    <t>Chale</t>
  </si>
  <si>
    <t>VERGNEAULT</t>
  </si>
  <si>
    <t>LIEGRE</t>
  </si>
  <si>
    <t>Secondigny (La Rochelle)</t>
  </si>
  <si>
    <t>DECHAMDS</t>
  </si>
  <si>
    <t>LARJAULT Louise</t>
  </si>
  <si>
    <t>1722/06/16</t>
  </si>
  <si>
    <t>MACHOUIN</t>
  </si>
  <si>
    <t>s=MACHOUIN Suzanne</t>
  </si>
  <si>
    <t>FAZELIER Luarence</t>
  </si>
  <si>
    <t>vf DRAULT Marie</t>
  </si>
  <si>
    <t>vve THEBAULT Jq charbonnier</t>
  </si>
  <si>
    <t>1726/08/27</t>
  </si>
  <si>
    <t>LOGAIS Jeanne</t>
  </si>
  <si>
    <t>PASSEBON</t>
  </si>
  <si>
    <t>MIOT Marie</t>
  </si>
  <si>
    <t>1726/09/24</t>
  </si>
  <si>
    <t>BARBAULT Françoise</t>
  </si>
  <si>
    <t>LOGOIS Françoise</t>
  </si>
  <si>
    <t>vve POUSSARD René</t>
  </si>
  <si>
    <t>1733/02/12</t>
  </si>
  <si>
    <t>SICAULT Nicole</t>
  </si>
  <si>
    <t>MAYRAND</t>
  </si>
  <si>
    <t>FILLON Françoise</t>
  </si>
  <si>
    <t>1733/02/16</t>
  </si>
  <si>
    <t>LEGROS</t>
  </si>
  <si>
    <t>Olivier Mre</t>
  </si>
  <si>
    <t>MARQUAND Anne</t>
  </si>
  <si>
    <t>METAYER</t>
  </si>
  <si>
    <t>vve GIRAULT Jean</t>
  </si>
  <si>
    <t>signé:GIRAULT René, Fs, MAYNIER Ls</t>
  </si>
  <si>
    <t>1733/07/06</t>
  </si>
  <si>
    <t>EPERON Marie</t>
  </si>
  <si>
    <t>1733/07/14</t>
  </si>
  <si>
    <t>BARAUD</t>
  </si>
  <si>
    <t>BLANCHET Perrine</t>
  </si>
  <si>
    <t>MOSNAY</t>
  </si>
  <si>
    <t>BARIBAULT Marie</t>
  </si>
  <si>
    <t>1733/08/17</t>
  </si>
  <si>
    <t>DELAUZON</t>
  </si>
  <si>
    <t>Josepht Paul Mre</t>
  </si>
  <si>
    <t>chev. sgr du Coutault</t>
  </si>
  <si>
    <t>Jq chev.sgr de la Rouliere</t>
  </si>
  <si>
    <t>de GOURGEAU</t>
  </si>
  <si>
    <t>Henriette Perside delle</t>
  </si>
  <si>
    <t>GOU-- Charlotte</t>
  </si>
  <si>
    <t>1733/10/13</t>
  </si>
  <si>
    <t>GUERINAULT</t>
  </si>
  <si>
    <t>BONNET Françoise</t>
  </si>
  <si>
    <t>LIAULT</t>
  </si>
  <si>
    <t>1733/11/24</t>
  </si>
  <si>
    <t>DEGAST</t>
  </si>
  <si>
    <t>BEAUJAULT</t>
  </si>
  <si>
    <t>Fs mareschel</t>
  </si>
  <si>
    <t>1734/01/19</t>
  </si>
  <si>
    <t>Buignon</t>
  </si>
  <si>
    <t>vf CHAIGNEAU Renée</t>
  </si>
  <si>
    <t>POYIAULT</t>
  </si>
  <si>
    <t>Christophle</t>
  </si>
  <si>
    <t>1734/01/25</t>
  </si>
  <si>
    <t>DUGAST Marie</t>
  </si>
  <si>
    <t>1734/01/26</t>
  </si>
  <si>
    <t>DESNOUX</t>
  </si>
  <si>
    <t>sercleur</t>
  </si>
  <si>
    <t>CAILLET Nicolle</t>
  </si>
  <si>
    <t>AYRAULT Renée</t>
  </si>
  <si>
    <t>1734/03/02</t>
  </si>
  <si>
    <t>botier</t>
  </si>
  <si>
    <t>REAS</t>
  </si>
  <si>
    <t>BONNET Louise</t>
  </si>
  <si>
    <t>BOURDEAU Marie</t>
  </si>
  <si>
    <t>GARDIEN</t>
  </si>
  <si>
    <t>REEL Chaterine</t>
  </si>
  <si>
    <t>1723/11/23</t>
  </si>
  <si>
    <t>trop pâle</t>
  </si>
  <si>
    <t>1724/02/01</t>
  </si>
  <si>
    <t>TAU--Françoise</t>
  </si>
  <si>
    <t>MERCIERRE Jeanne</t>
  </si>
  <si>
    <t>1724/02/07</t>
  </si>
  <si>
    <t>GASON Marie</t>
  </si>
  <si>
    <t>vve ROUVREAU Pierre</t>
  </si>
  <si>
    <t>1724/02/08</t>
  </si>
  <si>
    <t>LANTON</t>
  </si>
  <si>
    <t>Jeant</t>
  </si>
  <si>
    <t>VERGEAULT</t>
  </si>
  <si>
    <t>1724/02/15</t>
  </si>
  <si>
    <t>VINCENDEAU</t>
  </si>
  <si>
    <t>NEVEU Marguerite</t>
  </si>
  <si>
    <t>FILLON Marie</t>
  </si>
  <si>
    <t>1724/02/21</t>
  </si>
  <si>
    <t xml:space="preserve">vf GROLLEAU Perrine </t>
  </si>
  <si>
    <t>DECHANDE Marie</t>
  </si>
  <si>
    <t>1724/02/24</t>
  </si>
  <si>
    <t>DECHAND</t>
  </si>
  <si>
    <t>MESRARD Perrine</t>
  </si>
  <si>
    <t>1724/02/28</t>
  </si>
  <si>
    <t>vf PELLUCHET Marie</t>
  </si>
  <si>
    <t>1724/05/29</t>
  </si>
  <si>
    <t>J.Baptiste</t>
  </si>
  <si>
    <t>cs du roy</t>
  </si>
  <si>
    <t>COLLON Gabrielle</t>
  </si>
  <si>
    <t>bp=DAUTY sgr de St Romant</t>
  </si>
  <si>
    <t>Fs sr de la Gestiere</t>
  </si>
  <si>
    <t>1724/06/20</t>
  </si>
  <si>
    <t>vf dern.noces DURANT Magdelelne</t>
  </si>
  <si>
    <t>1724/10/10</t>
  </si>
  <si>
    <t>GESNIN Thoinette</t>
  </si>
  <si>
    <t>1724/11/14</t>
  </si>
  <si>
    <t>MASSON</t>
  </si>
  <si>
    <t>BONNET Renée</t>
  </si>
  <si>
    <t>ESPRON Marie</t>
  </si>
  <si>
    <t>1724/11/21</t>
  </si>
  <si>
    <t>MARSAUX Françoise</t>
  </si>
  <si>
    <t>DESCHAMPT Marie</t>
  </si>
  <si>
    <t>POUVREAU Françoise</t>
  </si>
  <si>
    <t>1729/09/25</t>
  </si>
  <si>
    <t>vf GAUDEAU Marie</t>
  </si>
  <si>
    <t>BRAUDES</t>
  </si>
  <si>
    <t>BOISSON Magdeleine</t>
  </si>
  <si>
    <t>1729/10/17</t>
  </si>
  <si>
    <t>MESRARD</t>
  </si>
  <si>
    <t>la Moniere</t>
  </si>
  <si>
    <t>1735/11/17</t>
  </si>
  <si>
    <t>OBRIT</t>
  </si>
  <si>
    <t>affin. spirituelle</t>
  </si>
  <si>
    <t>SAUZEAU Magdeleine</t>
  </si>
  <si>
    <t>vve FOUCHER François</t>
  </si>
  <si>
    <t>1735/11/22</t>
  </si>
  <si>
    <t>SIGOT dela Charprouere</t>
  </si>
  <si>
    <t>Sillé</t>
  </si>
  <si>
    <t>OBRIT Jeanne</t>
  </si>
  <si>
    <t>BOULTIN Françoise</t>
  </si>
  <si>
    <t>PALLAIS Marie</t>
  </si>
  <si>
    <t>1735/11/24</t>
  </si>
  <si>
    <t>AUZIN</t>
  </si>
  <si>
    <t>PIé Jeanne</t>
  </si>
  <si>
    <t>1736/01/24</t>
  </si>
  <si>
    <t>mln</t>
  </si>
  <si>
    <t>PECTORIN Marie</t>
  </si>
  <si>
    <t>1736/01/25</t>
  </si>
  <si>
    <t>TIERCELIN</t>
  </si>
  <si>
    <t>BALLIERS Louise</t>
  </si>
  <si>
    <t>1736/01/31</t>
  </si>
  <si>
    <t>BRIAULT</t>
  </si>
  <si>
    <t>bm=MERCIER Jeanne</t>
  </si>
  <si>
    <t>DELA-- Marie</t>
  </si>
  <si>
    <t>1736/02/07</t>
  </si>
  <si>
    <t>CHARTIER Jeanne</t>
  </si>
  <si>
    <t>1736/07/03</t>
  </si>
  <si>
    <t>vf JOLLY Mathurine</t>
  </si>
  <si>
    <t>vf RUSEIL Marie</t>
  </si>
  <si>
    <t>FOURRé Charlotte</t>
  </si>
  <si>
    <t>1736/07/24</t>
  </si>
  <si>
    <t>COLLET Jeanne</t>
  </si>
  <si>
    <t>FIEURE</t>
  </si>
  <si>
    <t>LAURENT</t>
  </si>
  <si>
    <t>vf LARGEAULT Chaterine</t>
  </si>
  <si>
    <t>1736/11/13</t>
  </si>
  <si>
    <t>vf DAZELLE Magdeleine</t>
  </si>
  <si>
    <t>GASTINEAU Françoise</t>
  </si>
  <si>
    <t>Secondigné</t>
  </si>
  <si>
    <t>vve BONNET François</t>
  </si>
  <si>
    <t>4ed°</t>
  </si>
  <si>
    <t>BOUFART</t>
  </si>
  <si>
    <t>MARCHETEAU Françoise</t>
  </si>
  <si>
    <t>1737/05/14</t>
  </si>
  <si>
    <t>DAGUIN</t>
  </si>
  <si>
    <t>sabotier</t>
  </si>
  <si>
    <t>vf BAUDU Louise</t>
  </si>
  <si>
    <t>AURY Renée</t>
  </si>
  <si>
    <t>1737/06/11</t>
  </si>
  <si>
    <t>LEAU Louise</t>
  </si>
  <si>
    <t>1737/06/25</t>
  </si>
  <si>
    <t>vve PELLETIER François</t>
  </si>
  <si>
    <t>1731/10/01</t>
  </si>
  <si>
    <t>1725/10/29</t>
  </si>
  <si>
    <t>Bonnavanture</t>
  </si>
  <si>
    <t>JARLIT</t>
  </si>
  <si>
    <t>1725/11/21</t>
  </si>
  <si>
    <t>AUDEBRAND Marie</t>
  </si>
  <si>
    <t>LALY</t>
  </si>
  <si>
    <t>ROBIN Magdeleine</t>
  </si>
  <si>
    <t>1725/12/01</t>
  </si>
  <si>
    <t>vf TALBOT Marie</t>
  </si>
  <si>
    <t>BOUDET Magdeleine</t>
  </si>
  <si>
    <t>1726/02/05</t>
  </si>
  <si>
    <t>RUSSEIL Marie</t>
  </si>
  <si>
    <t>1726/02/11</t>
  </si>
  <si>
    <t>YVONNET</t>
  </si>
  <si>
    <t>MENNARD Jeanne</t>
  </si>
  <si>
    <t>1726/03/04</t>
  </si>
  <si>
    <t>vve BRENAUDEAU Antoine</t>
  </si>
  <si>
    <t>1726/05/21(année exacte)</t>
  </si>
  <si>
    <t>POINDORT</t>
  </si>
  <si>
    <t>vf CHAVIERE Louise</t>
  </si>
  <si>
    <t>MENUSSAC</t>
  </si>
  <si>
    <t>Mathruin</t>
  </si>
  <si>
    <t>SERTEAU Jeanne</t>
  </si>
  <si>
    <t>1726/07/02</t>
  </si>
  <si>
    <t>BIENVENU</t>
  </si>
  <si>
    <t>CHARON Jeanne</t>
  </si>
  <si>
    <t>GAURIAU</t>
  </si>
  <si>
    <t>BENOIST Marie</t>
  </si>
  <si>
    <t>SIONEAU Marguerite</t>
  </si>
  <si>
    <t>AIGUILLON</t>
  </si>
  <si>
    <t>1726/07/05(année exacte)</t>
  </si>
  <si>
    <t>PARTINEAU</t>
  </si>
  <si>
    <t>Ambroise</t>
  </si>
  <si>
    <t>vf BOURDET Magdeleine</t>
  </si>
  <si>
    <t>vve POINDORT Mathurin</t>
  </si>
  <si>
    <t>1726/07/23</t>
  </si>
  <si>
    <t>DEMTOUT</t>
  </si>
  <si>
    <t>BOUCHET Bon.et Et.,FOURNIER P., CHAUVIN P.;t=FOURé Marie signe</t>
  </si>
  <si>
    <t>La Chapelle Tireil</t>
  </si>
  <si>
    <t>CHAMARé Marie</t>
  </si>
  <si>
    <t>1726/07/29</t>
  </si>
  <si>
    <t>cercleur</t>
  </si>
  <si>
    <t>BELLIARD</t>
  </si>
  <si>
    <t>Payrinne</t>
  </si>
  <si>
    <t>SAVIN Jaquette</t>
  </si>
  <si>
    <t>1732/11/25</t>
  </si>
  <si>
    <t>SOULLET Louise</t>
  </si>
  <si>
    <t>LEIGNé</t>
  </si>
  <si>
    <t>VINCENAULT Françoise</t>
  </si>
  <si>
    <t>1733/02/10</t>
  </si>
  <si>
    <t>vve ROSARD François</t>
  </si>
  <si>
    <t>St Aubin</t>
  </si>
  <si>
    <t>TIBAULT Marie</t>
  </si>
  <si>
    <t>1739/02/09</t>
  </si>
  <si>
    <t>vf BERNARD Françoise</t>
  </si>
  <si>
    <t>NOEL</t>
  </si>
  <si>
    <t>Jennevieufve</t>
  </si>
  <si>
    <t>RAGNEAU Marie</t>
  </si>
  <si>
    <t>1739/05/04</t>
  </si>
  <si>
    <t>maçon</t>
  </si>
  <si>
    <t>Franschèse, dioc. de Limoges</t>
  </si>
  <si>
    <t>BONNENEVEUX</t>
  </si>
  <si>
    <t>1739/10/23</t>
  </si>
  <si>
    <t>bp=VERRIERE René</t>
  </si>
  <si>
    <t>vve BARATHON Mathurin</t>
  </si>
  <si>
    <t>BOYER Marie</t>
  </si>
  <si>
    <t>vve PINAULT Joseph</t>
  </si>
  <si>
    <t>1740/01/19</t>
  </si>
  <si>
    <t>FRADIEU</t>
  </si>
  <si>
    <t>Chatherine</t>
  </si>
  <si>
    <t>1740/02/23</t>
  </si>
  <si>
    <t>GUILLARD</t>
  </si>
  <si>
    <t>GAURIAULT</t>
  </si>
  <si>
    <t>1740/02/24</t>
  </si>
  <si>
    <t>1740/05/10</t>
  </si>
  <si>
    <t>BILLEAU</t>
  </si>
  <si>
    <t>Jean (BILLEAUD)</t>
  </si>
  <si>
    <t>GRELLIER Françoise</t>
  </si>
  <si>
    <t>1740/06/01</t>
  </si>
  <si>
    <t>vf 2e n. QUINTARD Françoise</t>
  </si>
  <si>
    <t>OZANNEAU</t>
  </si>
  <si>
    <t>Cherveux et St Projet</t>
  </si>
  <si>
    <t>1740/06/27</t>
  </si>
  <si>
    <t>vf SUIRE Jeanne</t>
  </si>
  <si>
    <t>VALLAUDE Marie</t>
  </si>
  <si>
    <t>1740/10/04</t>
  </si>
  <si>
    <t>BRELAIS Louise</t>
  </si>
  <si>
    <t>bf= DUCROCQ Pierre, PRUEL Jean</t>
  </si>
  <si>
    <t>Marie Thérèse</t>
  </si>
  <si>
    <t>1740/10/18</t>
  </si>
  <si>
    <t>GUIOT Marie</t>
  </si>
  <si>
    <t>1740/10/25</t>
  </si>
  <si>
    <t>vf dern.n. BLAIS Marguerite</t>
  </si>
  <si>
    <t>La Chapelle Tirel</t>
  </si>
  <si>
    <t>GERBIER Françoise</t>
  </si>
  <si>
    <t>174010/11/</t>
  </si>
  <si>
    <t>BARFOUX</t>
  </si>
  <si>
    <t>filledier</t>
  </si>
  <si>
    <t>LAISDET Magdeleine</t>
  </si>
  <si>
    <t>1734/05/25</t>
  </si>
  <si>
    <t>RUSEIL Marie</t>
  </si>
  <si>
    <t>CHASTIN</t>
  </si>
  <si>
    <t>Talu</t>
  </si>
  <si>
    <t>BARIBAULT Renée</t>
  </si>
  <si>
    <t>1728/05/11</t>
  </si>
  <si>
    <t>SEGIN</t>
  </si>
  <si>
    <t>tisserand</t>
  </si>
  <si>
    <t>PASQUAULT Jeanne</t>
  </si>
  <si>
    <t>BOUTEILLé</t>
  </si>
  <si>
    <t>Julien</t>
  </si>
  <si>
    <t>PAVIN Jeanne</t>
  </si>
  <si>
    <t>1728/08/03</t>
  </si>
  <si>
    <t>vf GUILBOT Marie</t>
  </si>
  <si>
    <t>1728/10/26</t>
  </si>
  <si>
    <t>PEROTIN Marie</t>
  </si>
  <si>
    <t>1728/11/08</t>
  </si>
  <si>
    <t>JOULAIN Marie</t>
  </si>
  <si>
    <t>1728/11/17</t>
  </si>
  <si>
    <t>Ls lab.</t>
  </si>
  <si>
    <t>MERCIER Jeanne</t>
  </si>
  <si>
    <t>Fs lab.</t>
  </si>
  <si>
    <t>CHAIGNE Marie</t>
  </si>
  <si>
    <t>1728/11/25</t>
  </si>
  <si>
    <t>GOURBILLAULT</t>
  </si>
  <si>
    <t>MOREAU Renée</t>
  </si>
  <si>
    <t>GOÜET</t>
  </si>
  <si>
    <t>1729/01/18</t>
  </si>
  <si>
    <t>ci-devant milicien veu son licenciement et congé</t>
  </si>
  <si>
    <t>CHARIER Françoise</t>
  </si>
  <si>
    <t>1729/03/01</t>
  </si>
  <si>
    <t>VRIGNIAULT</t>
  </si>
  <si>
    <t>cordonnier</t>
  </si>
  <si>
    <t>SEIGNEURET Louise</t>
  </si>
  <si>
    <t>SAVARIAU</t>
  </si>
  <si>
    <t>1729/05/03</t>
  </si>
  <si>
    <t>recouvereur</t>
  </si>
  <si>
    <t>PILLEGRIS Jeanne</t>
  </si>
  <si>
    <t>f=AUDEBERT René</t>
  </si>
  <si>
    <t>DEMPTOUT</t>
  </si>
  <si>
    <t>s=DEMPTOUT Renée;BOUCHET Bonaventure</t>
  </si>
  <si>
    <t>1729/06/27</t>
  </si>
  <si>
    <t>vf RICHARD Françoise</t>
  </si>
  <si>
    <t>MAYRARD Jeanne</t>
  </si>
  <si>
    <t>1729/07/19</t>
  </si>
  <si>
    <t>Saintray</t>
  </si>
  <si>
    <t>1735/10/10</t>
  </si>
  <si>
    <t>LAVERGNE</t>
  </si>
  <si>
    <t>Pamplye</t>
  </si>
  <si>
    <t>RUSSEIL Perrine</t>
  </si>
  <si>
    <t>1735/10/12</t>
  </si>
  <si>
    <t>vf TAILLé Magdeleine</t>
  </si>
  <si>
    <t>DUPONT</t>
  </si>
  <si>
    <t>BONCHEAULT Jeanne</t>
  </si>
  <si>
    <t>1742/09/11</t>
  </si>
  <si>
    <t>CANTET</t>
  </si>
  <si>
    <t>vf BLAIS Marie</t>
  </si>
  <si>
    <t>vve COUS Pierre</t>
  </si>
  <si>
    <t>1742/10/22</t>
  </si>
  <si>
    <t>f= Pierre, René B.; o=BARANGER René; cs= AUDEBERT Jean</t>
  </si>
  <si>
    <t>CONNEAU</t>
  </si>
  <si>
    <t>cs= CHATEAU Pierre Jacques, Paul, BERNADEAU Jacques</t>
  </si>
  <si>
    <t>1742/10/23</t>
  </si>
  <si>
    <t>RENAUDEAU Renée</t>
  </si>
  <si>
    <t>1742/10/30</t>
  </si>
  <si>
    <t>vf BESOUCHEAU Louise</t>
  </si>
  <si>
    <t>BEAUJAULT Françoise</t>
  </si>
  <si>
    <t>1742/11/06/</t>
  </si>
  <si>
    <t>MESREAU Françoise</t>
  </si>
  <si>
    <t>1742/11/21</t>
  </si>
  <si>
    <t>GUERINEAU Françoise</t>
  </si>
  <si>
    <t>1743/02/05</t>
  </si>
  <si>
    <t>vf FOUCHERRE Anne</t>
  </si>
  <si>
    <t>BOUFAR Louisse</t>
  </si>
  <si>
    <t>1743/06/19</t>
  </si>
  <si>
    <t>n= ALLARD Jq., ALLONNEAU Jq.</t>
  </si>
  <si>
    <t>MIGNAULT</t>
  </si>
  <si>
    <t>RIVIERE René, CORNUAU Auguste</t>
  </si>
  <si>
    <t>1743/08/03</t>
  </si>
  <si>
    <t>vf LYAULT Perrine</t>
  </si>
  <si>
    <t>PELLUCHET</t>
  </si>
  <si>
    <t>vve BOUDET Jaques</t>
  </si>
  <si>
    <t>1743/10/01</t>
  </si>
  <si>
    <t>GUILLOT</t>
  </si>
  <si>
    <t>vf BAVON Perrine</t>
  </si>
  <si>
    <t>RULLIER</t>
  </si>
  <si>
    <t>vve BONNET Pierre</t>
  </si>
  <si>
    <t>1744/05/05</t>
  </si>
  <si>
    <t>metayer du Plessis</t>
  </si>
  <si>
    <t>vf dern n. MIOT Marie</t>
  </si>
  <si>
    <t>GOUJON</t>
  </si>
  <si>
    <t>AUBRIT Louise</t>
  </si>
  <si>
    <t>1744/05/12</t>
  </si>
  <si>
    <t>PIGEAU Marianne</t>
  </si>
  <si>
    <t>vve BRANGER Nicolas</t>
  </si>
  <si>
    <t>1744/06/18</t>
  </si>
  <si>
    <t>GOIGNARD Françoise</t>
  </si>
  <si>
    <t>BUSSELET</t>
  </si>
  <si>
    <t>vf GUILBOT Chaterine</t>
  </si>
  <si>
    <t>Simon tixerant</t>
  </si>
  <si>
    <t>vf BONNEVEUF M.Anne</t>
  </si>
  <si>
    <t>GAUTIER</t>
  </si>
  <si>
    <t>1731/10/08</t>
  </si>
  <si>
    <t>BLAYS</t>
  </si>
  <si>
    <t>maytayer</t>
  </si>
  <si>
    <t>la Fremaudiere</t>
  </si>
  <si>
    <t>MYSAUDERY Jaquette</t>
  </si>
  <si>
    <t>GADREAU Antoinette</t>
  </si>
  <si>
    <t>1731/11/08</t>
  </si>
  <si>
    <t>NOBLET Marie</t>
  </si>
  <si>
    <t>GAUTERON</t>
  </si>
  <si>
    <t>DAGUIEN Marie</t>
  </si>
  <si>
    <t>1732/02/05</t>
  </si>
  <si>
    <t>PILLERIT Jeanne</t>
  </si>
  <si>
    <t>LEIGNé Chaterien</t>
  </si>
  <si>
    <t>1732/02/12</t>
  </si>
  <si>
    <t>fille de Marie FOURNIER vve</t>
  </si>
  <si>
    <t>1732/02/19</t>
  </si>
  <si>
    <t>GARNIER</t>
  </si>
  <si>
    <t>sa servante</t>
  </si>
  <si>
    <t>1732/02/21</t>
  </si>
  <si>
    <t>1732/03/25</t>
  </si>
  <si>
    <t>BRAUD Perrine</t>
  </si>
  <si>
    <t>1732/04/28</t>
  </si>
  <si>
    <t>la Grue</t>
  </si>
  <si>
    <t>BOUDREAU Jeanne</t>
  </si>
  <si>
    <t>1732/05/26</t>
  </si>
  <si>
    <t>vf BOURDIN Charlotte</t>
  </si>
  <si>
    <t>BURJAULT</t>
  </si>
  <si>
    <t>vve CHARTIER Pierre</t>
  </si>
  <si>
    <t>1732/08/05</t>
  </si>
  <si>
    <t>1732/09/30</t>
  </si>
  <si>
    <t>vf ENGEVIN Jeanne</t>
  </si>
  <si>
    <t>MARSAULT</t>
  </si>
  <si>
    <t>vve RICHER Jean</t>
  </si>
  <si>
    <t>SAVARIAS</t>
  </si>
  <si>
    <t>vf BRETOT Marie</t>
  </si>
  <si>
    <t>vve BARATANGE Jacques</t>
  </si>
  <si>
    <t>1732/10/20</t>
  </si>
  <si>
    <t>LARGEAULT Louise</t>
  </si>
  <si>
    <t>BOUGIN</t>
  </si>
  <si>
    <t>vve CLAUPEAU François</t>
  </si>
  <si>
    <t>1732/11/12</t>
  </si>
  <si>
    <t>f=FOURNIER Ls et Ch.</t>
  </si>
  <si>
    <t>1738/09/17</t>
  </si>
  <si>
    <t>vf 3e n.RESIN Jeanne</t>
  </si>
  <si>
    <t>Parthenay,St Paul</t>
  </si>
  <si>
    <t>vve DORET Hyeromme</t>
  </si>
  <si>
    <t>1738/10/06</t>
  </si>
  <si>
    <t>vf GRELIER Marie</t>
  </si>
  <si>
    <t>1745/09/22</t>
  </si>
  <si>
    <t>vf MOREAU Marie</t>
  </si>
  <si>
    <t>vve CUTTEAU Jacques</t>
  </si>
  <si>
    <t>GRELIER Françoise</t>
  </si>
  <si>
    <t>1745/10/04</t>
  </si>
  <si>
    <t>vf M---Marie</t>
  </si>
  <si>
    <t>B--- Marie</t>
  </si>
  <si>
    <t>1745/10/12</t>
  </si>
  <si>
    <t>JOLLET</t>
  </si>
  <si>
    <t>MERLE Marie</t>
  </si>
  <si>
    <t>COUST</t>
  </si>
  <si>
    <t>GUION Perrine</t>
  </si>
  <si>
    <t>1745/10/19</t>
  </si>
  <si>
    <t>BRUNET Marguerite</t>
  </si>
  <si>
    <t>MARSAULT Louisse</t>
  </si>
  <si>
    <t>1745/10/26</t>
  </si>
  <si>
    <t>RULIER Marie</t>
  </si>
  <si>
    <t>o= FOURé Joseph; f= FOURé Philippe</t>
  </si>
  <si>
    <t>LYAGRE</t>
  </si>
  <si>
    <t>DESCHAMPS Lousie</t>
  </si>
  <si>
    <t>1745/11/10</t>
  </si>
  <si>
    <t>1745/11/23</t>
  </si>
  <si>
    <t>domestique</t>
  </si>
  <si>
    <t>maytayer de Lingremière</t>
  </si>
  <si>
    <t>JOUSANNET Françoise</t>
  </si>
  <si>
    <t>1746/06/21</t>
  </si>
  <si>
    <t>MENU</t>
  </si>
  <si>
    <t>ce n'est pas un acte que j'ai relevé : y aurait-il un manque au 1er semestre de mes remevés en 1746 ?</t>
  </si>
  <si>
    <t>1746/07/05</t>
  </si>
  <si>
    <t>DELYMOGE Marie</t>
  </si>
  <si>
    <t>FOUCHIER Renée</t>
  </si>
  <si>
    <t>1746/08/30</t>
  </si>
  <si>
    <t>BAUJAULT Françoise</t>
  </si>
  <si>
    <t>f=SABIRON Fs</t>
  </si>
  <si>
    <t>ALLONNEAU Louisse</t>
  </si>
  <si>
    <t>ALLONNEAU P.;o=ALLONNEAU Fs et Ls</t>
  </si>
  <si>
    <t>1746/08/31</t>
  </si>
  <si>
    <t>CHADEAU</t>
  </si>
  <si>
    <t>GARNEAU Jaquette</t>
  </si>
  <si>
    <t>RAGUENEAU Perrine</t>
  </si>
  <si>
    <t>1746/09/24</t>
  </si>
  <si>
    <t>vve ROUVEREAU Louis</t>
  </si>
  <si>
    <t>1746/10/18</t>
  </si>
  <si>
    <t>Jaques</t>
  </si>
  <si>
    <t>MARCHETEAU Renée</t>
  </si>
  <si>
    <t>174010/13/</t>
  </si>
  <si>
    <t>BONNET Jeanne</t>
  </si>
  <si>
    <t>vf BOUTEILLER Marie; pere=Julien</t>
  </si>
  <si>
    <t>1734/08/05</t>
  </si>
  <si>
    <t>BARAULT</t>
  </si>
  <si>
    <t>MERCIER Louise</t>
  </si>
  <si>
    <t>DESCHAMPS Marie</t>
  </si>
  <si>
    <t>1734/08/31</t>
  </si>
  <si>
    <t>NOÜEL</t>
  </si>
  <si>
    <t>St Lors</t>
  </si>
  <si>
    <t>vve POIGNEAUX</t>
  </si>
  <si>
    <t>1734/10/27</t>
  </si>
  <si>
    <t>Pierre maytayer</t>
  </si>
  <si>
    <t>BRUNET Jeanne</t>
  </si>
  <si>
    <t>1734/11/05</t>
  </si>
  <si>
    <t>éc.sgr de la Fremaudiere</t>
  </si>
  <si>
    <t>1734/11/09</t>
  </si>
  <si>
    <t>1734/11/16</t>
  </si>
  <si>
    <t>RUFIN Nicole</t>
  </si>
  <si>
    <t>Talud</t>
  </si>
  <si>
    <t>MARTIN Jaquette</t>
  </si>
  <si>
    <t>1735/01/25</t>
  </si>
  <si>
    <t>GREFFIER Marie</t>
  </si>
  <si>
    <t>BURCAULT</t>
  </si>
  <si>
    <t>1735/01/26</t>
  </si>
  <si>
    <t>GILTON</t>
  </si>
  <si>
    <t>Beceleu</t>
  </si>
  <si>
    <t>vveVERGNAULT Antoine</t>
  </si>
  <si>
    <t>1735/02/04</t>
  </si>
  <si>
    <t>PAJEAU</t>
  </si>
  <si>
    <t>Lingremiere</t>
  </si>
  <si>
    <t>Ls maytayer</t>
  </si>
  <si>
    <t>1735/08/23</t>
  </si>
  <si>
    <t>MENNARD</t>
  </si>
  <si>
    <t>MENNARD Jaquette</t>
  </si>
  <si>
    <t>RENAUDET Louise</t>
  </si>
  <si>
    <t>1735/10/04</t>
  </si>
  <si>
    <t>MIGNONNEAU</t>
  </si>
  <si>
    <t>suzanne</t>
  </si>
  <si>
    <t>BOURION Marie</t>
  </si>
  <si>
    <t>1735/10/05</t>
  </si>
  <si>
    <t>BAFOUX</t>
  </si>
  <si>
    <t>vf ALLONNEAU Louise</t>
  </si>
  <si>
    <t>BENOIS</t>
  </si>
  <si>
    <t>DALLET Mathurine</t>
  </si>
  <si>
    <t>1735/10/06</t>
  </si>
  <si>
    <t>MARSELLé</t>
  </si>
  <si>
    <t>vve DAVIGNON Pierre</t>
  </si>
  <si>
    <t>1742/06/29</t>
  </si>
  <si>
    <t>GABORIT</t>
  </si>
  <si>
    <t>Le Busseau</t>
  </si>
  <si>
    <t>FUSEAU Louise</t>
  </si>
  <si>
    <t>vve CHATIN François</t>
  </si>
  <si>
    <t>1742/08/27</t>
  </si>
  <si>
    <t>GROLLEAU Jeanne</t>
  </si>
  <si>
    <t>vve MERCIER François</t>
  </si>
  <si>
    <t>1748/11/07</t>
  </si>
  <si>
    <t>DREVIN Françoise</t>
  </si>
  <si>
    <t>POINDOR</t>
  </si>
  <si>
    <t>CHAUVERE Louise</t>
  </si>
  <si>
    <t>1748/11/19</t>
  </si>
  <si>
    <t>vf LEIGNé Jeanne</t>
  </si>
  <si>
    <t>ROSARD Marie</t>
  </si>
  <si>
    <t>1748/11/26</t>
  </si>
  <si>
    <t>TROUVé Marie</t>
  </si>
  <si>
    <t>1749/05/06</t>
  </si>
  <si>
    <t>GARNEAULT Jaquette</t>
  </si>
  <si>
    <t>DONNéE Jeanne</t>
  </si>
  <si>
    <t>1749/08/19</t>
  </si>
  <si>
    <t>GOUESCHON</t>
  </si>
  <si>
    <t>1749/09/23</t>
  </si>
  <si>
    <t>JAULIN</t>
  </si>
  <si>
    <t>FRAGU Marie</t>
  </si>
  <si>
    <t>1749/10/07</t>
  </si>
  <si>
    <t>ROUVEREAU</t>
  </si>
  <si>
    <t>1749/10/20</t>
  </si>
  <si>
    <t>2e d°</t>
  </si>
  <si>
    <t>ENGEVIN Jeanne</t>
  </si>
  <si>
    <t>1749/11/05</t>
  </si>
  <si>
    <t>vf TEXIER Louise</t>
  </si>
  <si>
    <t>PERET Jeanne</t>
  </si>
  <si>
    <t>1749/11/12</t>
  </si>
  <si>
    <t>1749/11/20</t>
  </si>
  <si>
    <t>QUARY</t>
  </si>
  <si>
    <t>Tousaint JERRY</t>
  </si>
  <si>
    <t>ENCELLIN</t>
  </si>
  <si>
    <t>Louisse Françoisse</t>
  </si>
  <si>
    <t>GUERY Perrine</t>
  </si>
  <si>
    <t>1749/11/25</t>
  </si>
  <si>
    <t>MESMEAU Françoisse</t>
  </si>
  <si>
    <t>BODIN Perrine</t>
  </si>
  <si>
    <t>GAUDEAU Marie</t>
  </si>
  <si>
    <t>1750/05/23</t>
  </si>
  <si>
    <t>CORNUAU</t>
  </si>
  <si>
    <t>perruquier</t>
  </si>
  <si>
    <t>GIRODEAU Catherine</t>
  </si>
  <si>
    <t>1750/06/07</t>
  </si>
  <si>
    <t>René (sic)</t>
  </si>
  <si>
    <t>1750/08/04</t>
  </si>
  <si>
    <t>soldat au bataillon de St Maixent dit Sans Regret</t>
  </si>
  <si>
    <t>FOUCHER Josephe</t>
  </si>
  <si>
    <t>PERRET</t>
  </si>
  <si>
    <t>1750/08/18</t>
  </si>
  <si>
    <t>vf ROBIN Catherine</t>
  </si>
  <si>
    <t>GUILMET Jeanne</t>
  </si>
  <si>
    <t>MAGRANDE</t>
  </si>
  <si>
    <t>vve SABIRON Bonaventure</t>
  </si>
  <si>
    <t>1744/06/30</t>
  </si>
  <si>
    <t>VILAIS Jeanne</t>
  </si>
  <si>
    <t>1737/07/02</t>
  </si>
  <si>
    <t>CATEAU</t>
  </si>
  <si>
    <t>FOUCHER Josephte</t>
  </si>
  <si>
    <t>1737/09/24</t>
  </si>
  <si>
    <t>vf BARATON Marguerite</t>
  </si>
  <si>
    <t>GREFFIER Louise</t>
  </si>
  <si>
    <t>1737/10/01</t>
  </si>
  <si>
    <t>GAUTEREAU</t>
  </si>
  <si>
    <t>FOUCHER Jeanne</t>
  </si>
  <si>
    <t>MOYNATON</t>
  </si>
  <si>
    <t>vve ELIS Jean</t>
  </si>
  <si>
    <t>1737/10/05</t>
  </si>
  <si>
    <t>BARB-- Marie</t>
  </si>
  <si>
    <t>BESAUCHEAU</t>
  </si>
  <si>
    <t>GRATIEN Suzanne</t>
  </si>
  <si>
    <t>1737/11/20</t>
  </si>
  <si>
    <t>MANGOU</t>
  </si>
  <si>
    <t>sr de Besseyre</t>
  </si>
  <si>
    <t>BARANGER Marie</t>
  </si>
  <si>
    <t>1737/11/26</t>
  </si>
  <si>
    <t>maytayer de la Motte</t>
  </si>
  <si>
    <t>vf PILLOT Françoise</t>
  </si>
  <si>
    <t>BARAU</t>
  </si>
  <si>
    <t>GAUDEAU Renée</t>
  </si>
  <si>
    <t>1738/01/27</t>
  </si>
  <si>
    <t>bf= BARANGER sr de la Vergne</t>
  </si>
  <si>
    <t>GUESREAU Jeanne</t>
  </si>
  <si>
    <t>f= MAYNIER Frs; présence:BEAUJAULT Fs, BARANGIER Lse, SABIRON René</t>
  </si>
  <si>
    <t>1738/02/</t>
  </si>
  <si>
    <t>vf 2e n. MARSAULT Renée</t>
  </si>
  <si>
    <t>BIRAUD Jeanne</t>
  </si>
  <si>
    <t>1738/02/17</t>
  </si>
  <si>
    <t>GRIFFIER Louise</t>
  </si>
  <si>
    <t>BERLINEAU Marie</t>
  </si>
  <si>
    <t>1738/06/30</t>
  </si>
  <si>
    <t>BAILLIF Jeanne</t>
  </si>
  <si>
    <t>f=PIOT P.;bf=FOURé P.</t>
  </si>
  <si>
    <t>JANTY Marie</t>
  </si>
  <si>
    <t>GROSLIER</t>
  </si>
  <si>
    <t>1745/08/30</t>
  </si>
  <si>
    <t>ROSAR</t>
  </si>
  <si>
    <t>SIMON Louisse</t>
  </si>
  <si>
    <t>1745/09/06(écrit aout)</t>
  </si>
  <si>
    <t>vf FOUCHET Joseph</t>
  </si>
  <si>
    <t>BROSSARD</t>
  </si>
  <si>
    <t>vve SOZEAU Augustin</t>
  </si>
  <si>
    <t>BUSSEAU Jaquette</t>
  </si>
  <si>
    <t>1752/04/18</t>
  </si>
  <si>
    <t>Benine</t>
  </si>
  <si>
    <t>1752/05/02</t>
  </si>
  <si>
    <t>Bonavanture</t>
  </si>
  <si>
    <t>vf JARLIT Jeanne</t>
  </si>
  <si>
    <t>1752/08/08</t>
  </si>
  <si>
    <t>1752/10/03</t>
  </si>
  <si>
    <t>vf SABIRON Louise</t>
  </si>
  <si>
    <t>BONNIN</t>
  </si>
  <si>
    <t>DRILLAUD Marie</t>
  </si>
  <si>
    <t>Observations</t>
  </si>
  <si>
    <t>2E 7/8</t>
  </si>
  <si>
    <t>1738-52</t>
  </si>
  <si>
    <t>1716-37</t>
  </si>
  <si>
    <t>x</t>
  </si>
  <si>
    <t>x</t>
  </si>
  <si>
    <t>x=Signe</t>
  </si>
  <si>
    <t>2E 7/9</t>
  </si>
  <si>
    <t>1753-62</t>
  </si>
  <si>
    <t>1753/02/26</t>
  </si>
  <si>
    <t>TARDY</t>
  </si>
  <si>
    <t>vf JACOB Françoise: pàre=René</t>
  </si>
  <si>
    <t>vve PROUST Louis</t>
  </si>
  <si>
    <t>1753/03/05</t>
  </si>
  <si>
    <t>Le Beignon</t>
  </si>
  <si>
    <t>ROBIER Françoise</t>
  </si>
  <si>
    <t>ANSELIN</t>
  </si>
  <si>
    <t>vve GUERY François</t>
  </si>
  <si>
    <t>1753/07/03</t>
  </si>
  <si>
    <t>vf RUSSEIL Marie</t>
  </si>
  <si>
    <t>GOUJEON</t>
  </si>
  <si>
    <t>vve FOUCHER Louis</t>
  </si>
  <si>
    <t>1753/08/21</t>
  </si>
  <si>
    <t>JOYAUX</t>
  </si>
  <si>
    <t>DUMESNY Marie</t>
  </si>
  <si>
    <t>DHEMTOUT Catherine</t>
  </si>
  <si>
    <t>1753/09/25</t>
  </si>
  <si>
    <t>PORTET Marie</t>
  </si>
  <si>
    <t>1753/10/09</t>
  </si>
  <si>
    <t>vf BRUNET</t>
  </si>
  <si>
    <t>vve FOUCHEREAU Gabriel</t>
  </si>
  <si>
    <t>1753/10/16</t>
  </si>
  <si>
    <t>BOUDIN Jeanne</t>
  </si>
  <si>
    <t>1753/10/30</t>
  </si>
  <si>
    <t>vf FOURNIER Marie</t>
  </si>
  <si>
    <t>LOGEAY Louise</t>
  </si>
  <si>
    <t>1753/11/06</t>
  </si>
  <si>
    <t>FOUGERé</t>
  </si>
  <si>
    <t>BEAUJAULT Perrine</t>
  </si>
  <si>
    <t>CHABOSSEAU Marie</t>
  </si>
  <si>
    <t>1746/11/09</t>
  </si>
  <si>
    <t>VERRIERE</t>
  </si>
  <si>
    <t>St Eoinne</t>
  </si>
  <si>
    <t>SERCEAU Magdeleine</t>
  </si>
  <si>
    <t>1741/01/11</t>
  </si>
  <si>
    <t>Ls Alexandre</t>
  </si>
  <si>
    <t>A---ARGE</t>
  </si>
  <si>
    <t>GAUTIER Marguerite</t>
  </si>
  <si>
    <t>1741/02/01</t>
  </si>
  <si>
    <t>1741/06/21</t>
  </si>
  <si>
    <t>vf CHARTIER Marie</t>
  </si>
  <si>
    <t>SAUGENESSE</t>
  </si>
  <si>
    <t>vve ALBERT Jean</t>
  </si>
  <si>
    <t>1741/06/27</t>
  </si>
  <si>
    <t>CILLIER</t>
  </si>
  <si>
    <t>COUDREAU Charlotte</t>
  </si>
  <si>
    <t>DEGUILLEUX</t>
  </si>
  <si>
    <t>OBLIN Marie</t>
  </si>
  <si>
    <t>1741/07/04</t>
  </si>
  <si>
    <t>TREILLE Jeanne</t>
  </si>
  <si>
    <t>CROIZé</t>
  </si>
  <si>
    <t>BOYLEAU Jeanne</t>
  </si>
  <si>
    <t>1741/10/05</t>
  </si>
  <si>
    <t>René Jq</t>
  </si>
  <si>
    <t>RICHON Marie</t>
  </si>
  <si>
    <t>1741/10/10</t>
  </si>
  <si>
    <t>vve PAJAULT Jaques</t>
  </si>
  <si>
    <t>1741/10/17</t>
  </si>
  <si>
    <t>vf FOURNIER Louise</t>
  </si>
  <si>
    <t>GRIL---</t>
  </si>
  <si>
    <t>vve GROUSSET Ls Fs</t>
  </si>
  <si>
    <t>1741/11/07</t>
  </si>
  <si>
    <t>NAUDIN Françoise</t>
  </si>
  <si>
    <t>vve CHAIGNE Nicolas</t>
  </si>
  <si>
    <t>1742/01/23</t>
  </si>
  <si>
    <t>vf GUIGNARD Louise</t>
  </si>
  <si>
    <t>JARIEAU</t>
  </si>
  <si>
    <t>Pelipe</t>
  </si>
  <si>
    <t>1742/04/17 ou 18</t>
  </si>
  <si>
    <t>bf= ROSSEGAND Jacques</t>
  </si>
  <si>
    <t>n= BOUCHET Bonaventure, René</t>
  </si>
  <si>
    <t>1742/06/26</t>
  </si>
  <si>
    <t>GARNAULT</t>
  </si>
  <si>
    <t>vf MESNELLE Antoinette</t>
  </si>
  <si>
    <t>RULET</t>
  </si>
  <si>
    <t>1748/10/24</t>
  </si>
  <si>
    <t>GERMIN Renée</t>
  </si>
  <si>
    <t>BOUTIN Marguerite</t>
  </si>
  <si>
    <t>curateur =PROUST Jq de Chandeniers</t>
  </si>
  <si>
    <t>1748/11/04</t>
  </si>
  <si>
    <t>vf CAILLETON Anne</t>
  </si>
  <si>
    <t>MAçON</t>
  </si>
  <si>
    <t>1755/07/21</t>
  </si>
  <si>
    <t>vf ROCHEFORT Marie</t>
  </si>
  <si>
    <t>SILVE</t>
  </si>
  <si>
    <t>vve GAILLARD Louis</t>
  </si>
  <si>
    <t>1755/07/22</t>
  </si>
  <si>
    <t>BECHAR</t>
  </si>
  <si>
    <t>DRILLAUD Perrine</t>
  </si>
  <si>
    <t>BOUSSONET</t>
  </si>
  <si>
    <t>Verruÿe</t>
  </si>
  <si>
    <t>BOURDIN Louise</t>
  </si>
  <si>
    <t>1755/07/29</t>
  </si>
  <si>
    <t>JUANNET Perrine</t>
  </si>
  <si>
    <t>BOUTAULT</t>
  </si>
  <si>
    <t>JOULIN Jeanne</t>
  </si>
  <si>
    <t>1755/08/05</t>
  </si>
  <si>
    <t>LUCE</t>
  </si>
  <si>
    <t>vf CHARON Marie</t>
  </si>
  <si>
    <t>HUBLIN</t>
  </si>
  <si>
    <t>vf BRANGIER Marie</t>
  </si>
  <si>
    <t>PAISTRAULT Françoise</t>
  </si>
  <si>
    <t>1755/09/30</t>
  </si>
  <si>
    <t>METAYS Mathurine</t>
  </si>
  <si>
    <t>BOUTIER Louise</t>
  </si>
  <si>
    <t>1755/10/14</t>
  </si>
  <si>
    <t>Pamply</t>
  </si>
  <si>
    <t>BRULIN M.Anne</t>
  </si>
  <si>
    <t>BARATON Marguerite</t>
  </si>
  <si>
    <t>1755/10/28</t>
  </si>
  <si>
    <t>1755/11/17</t>
  </si>
  <si>
    <t>notaire royal</t>
  </si>
  <si>
    <t>Fs nre</t>
  </si>
  <si>
    <t>SIBILLEAU M.</t>
  </si>
  <si>
    <t>signé:BONNIN, RICHARD Fse</t>
  </si>
  <si>
    <t>LEIGNé Marie</t>
  </si>
  <si>
    <t>signé:CLAVEURIER Radegonde dame d'Allonne et Marie</t>
  </si>
  <si>
    <t>1756/02/17</t>
  </si>
  <si>
    <t>FIEVRE Jeanne</t>
  </si>
  <si>
    <t>1756/02/20</t>
  </si>
  <si>
    <t>ROUAUD Joseph(sic)</t>
  </si>
  <si>
    <t>CARRé Marie</t>
  </si>
  <si>
    <t>1756/10/05</t>
  </si>
  <si>
    <t>VALAUD</t>
  </si>
  <si>
    <t>VIVIERE M.Jeanne</t>
  </si>
  <si>
    <t>1756/10/19</t>
  </si>
  <si>
    <t>FERJEAU</t>
  </si>
  <si>
    <t>DUTIN Jacquette</t>
  </si>
  <si>
    <t>JAYS Marie</t>
  </si>
  <si>
    <t>PRUINIER</t>
  </si>
  <si>
    <t>PETRAULT Françoise</t>
  </si>
  <si>
    <t>1750/09/13</t>
  </si>
  <si>
    <t>1750/11/24</t>
  </si>
  <si>
    <t>RENAUDON</t>
  </si>
  <si>
    <t>menusier</t>
  </si>
  <si>
    <t>1750/11/25</t>
  </si>
  <si>
    <t>GAUTERON Marguerite</t>
  </si>
  <si>
    <t>Jacques laboureur</t>
  </si>
  <si>
    <t>SEGUIN Marie</t>
  </si>
  <si>
    <t>1744/07/01</t>
  </si>
  <si>
    <t>PORTOIT</t>
  </si>
  <si>
    <t>servante au logis de la Garde</t>
  </si>
  <si>
    <t>BENOIST François (sic)</t>
  </si>
  <si>
    <t>1744/08/07</t>
  </si>
  <si>
    <t>VOLARD Marie</t>
  </si>
  <si>
    <t>BRUCHET</t>
  </si>
  <si>
    <t>MARCHETAUD Françoise</t>
  </si>
  <si>
    <t>1744/10/27</t>
  </si>
  <si>
    <t>vf GUERINEAU Marie</t>
  </si>
  <si>
    <t>FOULLOUR</t>
  </si>
  <si>
    <t>servante de Chandeniers</t>
  </si>
  <si>
    <t>vve TAILLEZ Pierre</t>
  </si>
  <si>
    <t>1745/01/07</t>
  </si>
  <si>
    <t>BIRANNEAU</t>
  </si>
  <si>
    <t>PREST</t>
  </si>
  <si>
    <t>BIGOT Jaquette</t>
  </si>
  <si>
    <t>1745/02/25</t>
  </si>
  <si>
    <t>DUDESERT Marguerite</t>
  </si>
  <si>
    <t>vve NICOLLEAU Jean</t>
  </si>
  <si>
    <t>1745/06/14</t>
  </si>
  <si>
    <t>vf CARDINAULT Catherine</t>
  </si>
  <si>
    <t>vf RICHARD Philippe</t>
  </si>
  <si>
    <t>1745/06/19</t>
  </si>
  <si>
    <t>vf DESCHAMPS Catherine</t>
  </si>
  <si>
    <t>MOQUETTE</t>
  </si>
  <si>
    <t>Louisse</t>
  </si>
  <si>
    <t>main levée de l'opposition faite par LARGEAULT P.</t>
  </si>
  <si>
    <t>1745/06/28</t>
  </si>
  <si>
    <t>TALBOT</t>
  </si>
  <si>
    <t>vf CARé Chaterine</t>
  </si>
  <si>
    <t>GRIFFIER Louisse</t>
  </si>
  <si>
    <t>1745/07/08</t>
  </si>
  <si>
    <t>GUILLAUBEAU</t>
  </si>
  <si>
    <t>SABOUREAULT Marie</t>
  </si>
  <si>
    <t>fille non légitime de +SEIGNEURET Magdeleine</t>
  </si>
  <si>
    <t>1751/10/26</t>
  </si>
  <si>
    <t>vf PARé Anne</t>
  </si>
  <si>
    <t>1751/11/25</t>
  </si>
  <si>
    <t>COUTANTIN</t>
  </si>
  <si>
    <t>POYIAU Magdeleine</t>
  </si>
  <si>
    <t>1752/01/19</t>
  </si>
  <si>
    <t>BARAUD Marie</t>
  </si>
  <si>
    <t>YVONET Marie</t>
  </si>
  <si>
    <t>1758/10/10</t>
  </si>
  <si>
    <t>vf BUTET Jeanne</t>
  </si>
  <si>
    <t>Parthenay, St Laurent</t>
  </si>
  <si>
    <t>GARNAULT Perrine</t>
  </si>
  <si>
    <t>1758/10/24</t>
  </si>
  <si>
    <t>vf TROT Catherine</t>
  </si>
  <si>
    <t>vve BECCAUD Louis</t>
  </si>
  <si>
    <t>1759/02/06</t>
  </si>
  <si>
    <t>POUPOT Marie</t>
  </si>
  <si>
    <t>MERARD</t>
  </si>
  <si>
    <t>1759/05/29</t>
  </si>
  <si>
    <t>ALARD</t>
  </si>
  <si>
    <t>Célestin</t>
  </si>
  <si>
    <t>TURQUOT Louise</t>
  </si>
  <si>
    <t>f=AUDEBERT P.et Bonaventure, Marie et Marie;bf=DAIX P.,JOYAULT P.;o=AUDEBERT René; BOUCHET Suz.</t>
  </si>
  <si>
    <t>1759/09/18</t>
  </si>
  <si>
    <t>BARIBAUD</t>
  </si>
  <si>
    <t>1759/10/09</t>
  </si>
  <si>
    <t>GARNIER Louise</t>
  </si>
  <si>
    <t>1759/10/29</t>
  </si>
  <si>
    <t>MOULIN</t>
  </si>
  <si>
    <t>Louise Jeanne</t>
  </si>
  <si>
    <t>BIRAUD Louise</t>
  </si>
  <si>
    <t>1759/11/06(ou 10/06?)</t>
  </si>
  <si>
    <t>SAUZEAU Françosie</t>
  </si>
  <si>
    <t>PLUCHET Marie</t>
  </si>
  <si>
    <t>1759/11/27</t>
  </si>
  <si>
    <t>PIET</t>
  </si>
  <si>
    <t>vf 1e n.RAMBAULT Marg. 2e n.RACAULT Marie</t>
  </si>
  <si>
    <t>CHARPENTREAU</t>
  </si>
  <si>
    <t>vve 1e n.PINAULT Mathurin 2e n.VOYER Mathurin</t>
  </si>
  <si>
    <t>1760/02/12</t>
  </si>
  <si>
    <t>BARRAUD</t>
  </si>
  <si>
    <t>1760/07/29</t>
  </si>
  <si>
    <t>CAILLé</t>
  </si>
  <si>
    <t>COURAZE</t>
  </si>
  <si>
    <t>vve RICHARD Jean</t>
  </si>
  <si>
    <t>LIEGRé</t>
  </si>
  <si>
    <t>vve FOURé Jean</t>
  </si>
  <si>
    <t>1760/07/31</t>
  </si>
  <si>
    <t>vf COUX M.Perrine</t>
  </si>
  <si>
    <t>1760/09/09</t>
  </si>
  <si>
    <t>SEINGEURET Marie</t>
  </si>
  <si>
    <t>1753/11/27</t>
  </si>
  <si>
    <t>BEJET</t>
  </si>
  <si>
    <t>1754/02/03</t>
  </si>
  <si>
    <t>GARSEAULT</t>
  </si>
  <si>
    <t>Chatillon</t>
  </si>
  <si>
    <t>Louis VERRIER</t>
  </si>
  <si>
    <t>SAUZEAU Françoise</t>
  </si>
  <si>
    <t>1747/01/31</t>
  </si>
  <si>
    <t>Jq marchand</t>
  </si>
  <si>
    <t>AYRAULT Perrine</t>
  </si>
  <si>
    <t>1747/07/03</t>
  </si>
  <si>
    <t>PIE</t>
  </si>
  <si>
    <t>vve GOISSON Jean</t>
  </si>
  <si>
    <t>1747/08/29</t>
  </si>
  <si>
    <t>BES</t>
  </si>
  <si>
    <t>vf CHAUVET Marie</t>
  </si>
  <si>
    <t>FLEURY</t>
  </si>
  <si>
    <t>BOISSEAU Magdeleine</t>
  </si>
  <si>
    <t>GARNEAU</t>
  </si>
  <si>
    <t>1747/09/05</t>
  </si>
  <si>
    <t>POUSARD</t>
  </si>
  <si>
    <t>FIEUVRE Jeanne</t>
  </si>
  <si>
    <t>1747/11/15</t>
  </si>
  <si>
    <t>BENET Marie</t>
  </si>
  <si>
    <t>GRACIEN</t>
  </si>
  <si>
    <t>CAILLAULT</t>
  </si>
  <si>
    <t>JENTY Jeanne</t>
  </si>
  <si>
    <t>1747/11/21</t>
  </si>
  <si>
    <t>1748/02/13</t>
  </si>
  <si>
    <t>GENDRONNEAU</t>
  </si>
  <si>
    <t>BAUDET Jaquette</t>
  </si>
  <si>
    <t>Pompere</t>
  </si>
  <si>
    <t>GUINARD Françoise</t>
  </si>
  <si>
    <t>1748/02/26</t>
  </si>
  <si>
    <t>GIRAUDEAU Perrine</t>
  </si>
  <si>
    <t>VERGNAULT Marie</t>
  </si>
  <si>
    <t>maitayer de la Bregoulliere</t>
  </si>
  <si>
    <t xml:space="preserve">vf GROLLEAU </t>
  </si>
  <si>
    <t>MOULOUVERIER</t>
  </si>
  <si>
    <t>vve ROY Charles</t>
  </si>
  <si>
    <t>1748/05/14</t>
  </si>
  <si>
    <t>Ls maytayer du Plessis</t>
  </si>
  <si>
    <t>vve BALBOT Nicolas</t>
  </si>
  <si>
    <t>1748/09/17</t>
  </si>
  <si>
    <t>vf PIOT Jeanne</t>
  </si>
  <si>
    <t>1748/10/22</t>
  </si>
  <si>
    <t>RUSSEIL Marguerite</t>
  </si>
  <si>
    <t>BERNEAUDEAU</t>
  </si>
  <si>
    <t>BEAUDET Françoise</t>
  </si>
  <si>
    <t>aieul=BOUFFARD Mathurin</t>
  </si>
  <si>
    <t>ELIE</t>
  </si>
  <si>
    <t>MONATON Renée</t>
  </si>
  <si>
    <t>Jean Etienne</t>
  </si>
  <si>
    <t>BERTOT</t>
  </si>
  <si>
    <t>MENARD Louise</t>
  </si>
  <si>
    <t>csg=PRUEL M.Catherine</t>
  </si>
  <si>
    <t>GAUFFRETAU</t>
  </si>
  <si>
    <t>AUDOUIN Magdeleine</t>
  </si>
  <si>
    <t>1761/09/30</t>
  </si>
  <si>
    <t>MOINE</t>
  </si>
  <si>
    <t>vf MASSIOT Marie</t>
  </si>
  <si>
    <t>OZANNEAU Marie</t>
  </si>
  <si>
    <t>1761/10/15</t>
  </si>
  <si>
    <t>MOREAU Magdeleine</t>
  </si>
  <si>
    <t>1761/10/27</t>
  </si>
  <si>
    <t>1762/02/11</t>
  </si>
  <si>
    <t>FOURNIER Jeanne</t>
  </si>
  <si>
    <t>TAVARD</t>
  </si>
  <si>
    <t>1762/04/20</t>
  </si>
  <si>
    <t>GALLAIS</t>
  </si>
  <si>
    <t>vf FERVILLE Marie</t>
  </si>
  <si>
    <t>BARC</t>
  </si>
  <si>
    <t>GUERINEAU Jeanne</t>
  </si>
  <si>
    <t>1762/05/25</t>
  </si>
  <si>
    <t>COU</t>
  </si>
  <si>
    <t>CANTET Marie</t>
  </si>
  <si>
    <t>1762/06/15</t>
  </si>
  <si>
    <t>1762/06/19</t>
  </si>
  <si>
    <t>RECHER</t>
  </si>
  <si>
    <t>vf BEJET Susanne</t>
  </si>
  <si>
    <t>vve AGUILLON Pierre</t>
  </si>
  <si>
    <t>1762/09/07</t>
  </si>
  <si>
    <t>vve GIRARD Louis</t>
  </si>
  <si>
    <t>1763/01/14</t>
  </si>
  <si>
    <t>vf BONNET Jeanne</t>
  </si>
  <si>
    <t>vve MEUNIER J.</t>
  </si>
  <si>
    <t>AUDEBERT P. et Bonaventure, BARATON J., LEDAY P.</t>
  </si>
  <si>
    <t>1763/02/01</t>
  </si>
  <si>
    <t>AGUILLON Louise</t>
  </si>
  <si>
    <t>1763/02/15</t>
  </si>
  <si>
    <t>M.Catherine</t>
  </si>
  <si>
    <t>vve BERTHOUMé Pierre</t>
  </si>
  <si>
    <t>1763/10/25</t>
  </si>
  <si>
    <t>BAFFON</t>
  </si>
  <si>
    <t>vf COUDREAU Marie</t>
  </si>
  <si>
    <t>1764/01/24</t>
  </si>
  <si>
    <t>GARAULT</t>
  </si>
  <si>
    <t>RENAUDET Jeanne</t>
  </si>
  <si>
    <t>FAUCHER</t>
  </si>
  <si>
    <t>FOUILLET Renée</t>
  </si>
  <si>
    <t>1764/02/13</t>
  </si>
  <si>
    <t>vf ROSSARD Marie</t>
  </si>
  <si>
    <t>BISLEAU Catherine</t>
  </si>
  <si>
    <t>1764/07/10</t>
  </si>
  <si>
    <t>1756/10/26</t>
  </si>
  <si>
    <t>GIRAUDEAU Marie</t>
  </si>
  <si>
    <t>VEILLET Louise</t>
  </si>
  <si>
    <t>1756/11/09</t>
  </si>
  <si>
    <t>VIGNEAULT</t>
  </si>
  <si>
    <t>COUSINETTE Catherine</t>
  </si>
  <si>
    <t>BOURDEAU</t>
  </si>
  <si>
    <t>Ste Ouenne</t>
  </si>
  <si>
    <t>POUPET Magdeleine</t>
  </si>
  <si>
    <t>1756/11/23</t>
  </si>
  <si>
    <t>CHABOISSEAU  Marie</t>
  </si>
  <si>
    <t>René sacristain</t>
  </si>
  <si>
    <t>1751/01/26</t>
  </si>
  <si>
    <t>MAROT</t>
  </si>
  <si>
    <t>1751/02/08</t>
  </si>
  <si>
    <t>vf 2e n.AUDOUIN Magdeleine</t>
  </si>
  <si>
    <t>vve MERCIER Pierre</t>
  </si>
  <si>
    <t>1751/02/09</t>
  </si>
  <si>
    <t>Ch.Joseph</t>
  </si>
  <si>
    <t>Fremaudiere</t>
  </si>
  <si>
    <t>EVENéE Françoise</t>
  </si>
  <si>
    <t>Renée Marguerite</t>
  </si>
  <si>
    <t>JOLLIT Marie</t>
  </si>
  <si>
    <t>1751/03/02</t>
  </si>
  <si>
    <t>LARDY</t>
  </si>
  <si>
    <t>MAQUET Renée</t>
  </si>
  <si>
    <t>ROCTINEAU Marie</t>
  </si>
  <si>
    <t>1751/05/24</t>
  </si>
  <si>
    <t>vf MIGNEAUNEAU Sussane</t>
  </si>
  <si>
    <t>MAGUI</t>
  </si>
  <si>
    <t>vveBODIER Jean</t>
  </si>
  <si>
    <t>1751/06/07</t>
  </si>
  <si>
    <t>BRECHET</t>
  </si>
  <si>
    <t>vf MARCHETEAU Françoise</t>
  </si>
  <si>
    <t>GLAND</t>
  </si>
  <si>
    <t>vve POUSSARD Louis</t>
  </si>
  <si>
    <t>1751/06/22</t>
  </si>
  <si>
    <t>1751/07/01</t>
  </si>
  <si>
    <t>vf LOUBEAU Perrine</t>
  </si>
  <si>
    <t>1751/10/04</t>
  </si>
  <si>
    <t>JUIN</t>
  </si>
  <si>
    <t>vf EGUILLON Louisse; père=JUIN Ls</t>
  </si>
  <si>
    <t>LUTON Françoise</t>
  </si>
  <si>
    <t>1751/10/12</t>
  </si>
  <si>
    <t>1751/10/19</t>
  </si>
  <si>
    <t>BAVIERE</t>
  </si>
  <si>
    <t>GELIN Françoise</t>
  </si>
  <si>
    <t>1758/01/17</t>
  </si>
  <si>
    <t>GUIONET</t>
  </si>
  <si>
    <t>GENTIL Renée</t>
  </si>
  <si>
    <t>1758/02/01</t>
  </si>
  <si>
    <t>MATHIEU</t>
  </si>
  <si>
    <t>LABAYE Jeanne</t>
  </si>
  <si>
    <t>1758/06/13</t>
  </si>
  <si>
    <t>1758/07/11</t>
  </si>
  <si>
    <t>VERGNIAU</t>
  </si>
  <si>
    <t>1765/10/29</t>
  </si>
  <si>
    <t>1765/11/05</t>
  </si>
  <si>
    <t>1765/11/12</t>
  </si>
  <si>
    <t>CANTETMarie</t>
  </si>
  <si>
    <t>° St Pardoux 1735/01/21</t>
  </si>
  <si>
    <t>1766/01/17</t>
  </si>
  <si>
    <t>MADY</t>
  </si>
  <si>
    <t>vf GRELLEAU Marie</t>
  </si>
  <si>
    <t>Genevieve</t>
  </si>
  <si>
    <t>vve OLIVIER François</t>
  </si>
  <si>
    <t>1766/01/21</t>
  </si>
  <si>
    <t>DECHANT Catherine</t>
  </si>
  <si>
    <t>1766/02/04</t>
  </si>
  <si>
    <t>Mathias</t>
  </si>
  <si>
    <t>REAU Jeanne</t>
  </si>
  <si>
    <t>1766/05/02</t>
  </si>
  <si>
    <t>SILéE</t>
  </si>
  <si>
    <t>DEGLEUX Marie</t>
  </si>
  <si>
    <t>GOUDEAU Françoise</t>
  </si>
  <si>
    <t>1766/06/11</t>
  </si>
  <si>
    <t>GIREAULT</t>
  </si>
  <si>
    <t>LARDY Marie</t>
  </si>
  <si>
    <t>1766/06/17</t>
  </si>
  <si>
    <t>vf 1e n.RASTARD M.,dern n.ROBIN lse</t>
  </si>
  <si>
    <t>1766/07/14</t>
  </si>
  <si>
    <t>BURQUAULT</t>
  </si>
  <si>
    <t>GAUTIER Jeanne</t>
  </si>
  <si>
    <t>1766/07/21</t>
  </si>
  <si>
    <t>GESRON</t>
  </si>
  <si>
    <t>METIVIER Jeanne</t>
  </si>
  <si>
    <t>FAVARD</t>
  </si>
  <si>
    <t>1766/08/05</t>
  </si>
  <si>
    <t>POIGNAUD</t>
  </si>
  <si>
    <t>vf FAUVEAU Marie</t>
  </si>
  <si>
    <t>vve GELLIN François</t>
  </si>
  <si>
    <t>1766/08/26</t>
  </si>
  <si>
    <t>OLLIVIER</t>
  </si>
  <si>
    <t>POIGNAND</t>
  </si>
  <si>
    <t>1766/09/09</t>
  </si>
  <si>
    <t>ROUSSEAU</t>
  </si>
  <si>
    <t>1766/09/25</t>
  </si>
  <si>
    <t>1766/10/22</t>
  </si>
  <si>
    <t>CALLION</t>
  </si>
  <si>
    <t>NIVEAU Marie</t>
  </si>
  <si>
    <t>FRELAND</t>
  </si>
  <si>
    <t>GRESLEAU Jeanne</t>
  </si>
  <si>
    <t>1766/10/26</t>
  </si>
  <si>
    <t>DESCHAMPT</t>
  </si>
  <si>
    <t>BOUERE Louise</t>
  </si>
  <si>
    <t>1766/11/13</t>
  </si>
  <si>
    <t>BIRARD</t>
  </si>
  <si>
    <t>BOUTIERE Louise</t>
  </si>
  <si>
    <t>vve JOLIN Jacques</t>
  </si>
  <si>
    <t>1760/09/30</t>
  </si>
  <si>
    <t>1760/10/07</t>
  </si>
  <si>
    <t>SEBILLAUD Michelle</t>
  </si>
  <si>
    <t>GELIN Marie</t>
  </si>
  <si>
    <t>1760/10/20</t>
  </si>
  <si>
    <t>VERRIERE Louise</t>
  </si>
  <si>
    <t>SABIRON Marie</t>
  </si>
  <si>
    <t>1760/10/21</t>
  </si>
  <si>
    <t>MERSEREAU Catherine</t>
  </si>
  <si>
    <t>1754/02/05</t>
  </si>
  <si>
    <t>BRETONEAULT Magdeleine</t>
  </si>
  <si>
    <t>1754/02/19</t>
  </si>
  <si>
    <t>Le Buignon</t>
  </si>
  <si>
    <t>BERNAUDEAU Marie</t>
  </si>
  <si>
    <t>PAYBRAULT Françoise</t>
  </si>
  <si>
    <t>1754/07/23</t>
  </si>
  <si>
    <t>PORTAIT Marie</t>
  </si>
  <si>
    <t>TROT Catherine</t>
  </si>
  <si>
    <t>1754/10/01</t>
  </si>
  <si>
    <t>MEUNIER Marie</t>
  </si>
  <si>
    <t>JOLIN</t>
  </si>
  <si>
    <t>FERRAGU Marie</t>
  </si>
  <si>
    <t>1754/10/16</t>
  </si>
  <si>
    <t>COURTIN Louise</t>
  </si>
  <si>
    <t>1754/10/29</t>
  </si>
  <si>
    <t>DESILVE Marie</t>
  </si>
  <si>
    <t>HERVé Françoise</t>
  </si>
  <si>
    <t>1754/11/05</t>
  </si>
  <si>
    <t>GODARD Jeanne</t>
  </si>
  <si>
    <t>CHERBONNIER</t>
  </si>
  <si>
    <t>BELIE Marie</t>
  </si>
  <si>
    <t>1754/11/19</t>
  </si>
  <si>
    <t>MARTILLE Renée</t>
  </si>
  <si>
    <t>CHOUINEAU</t>
  </si>
  <si>
    <t>1754/11/26</t>
  </si>
  <si>
    <t>GOURBEILLAND</t>
  </si>
  <si>
    <t>HERAULT Perrine</t>
  </si>
  <si>
    <t>BERTHAULT Marie</t>
  </si>
  <si>
    <t>1755/02/04</t>
  </si>
  <si>
    <t>LONGEAS</t>
  </si>
  <si>
    <t>MERAND</t>
  </si>
  <si>
    <t>PAUL</t>
  </si>
  <si>
    <t>MATHIEU Marie</t>
  </si>
  <si>
    <t>1755/07/08</t>
  </si>
  <si>
    <t>MOENARD Charlotte</t>
  </si>
  <si>
    <t>1755/07/15</t>
  </si>
  <si>
    <t>f=René B.;cs issu g=PICARD Célestin, DAY P.;témoin:SABIRON P., BEAUJAULT René, CAILLOT J.M.</t>
  </si>
  <si>
    <t>1761/07/14</t>
  </si>
  <si>
    <t>vf TILLEUX M.Roze</t>
  </si>
  <si>
    <t>FOLLET</t>
  </si>
  <si>
    <t>1769/06/13</t>
  </si>
  <si>
    <t>Toué</t>
  </si>
  <si>
    <t>Mazieres, la Soutiere</t>
  </si>
  <si>
    <t>Jean lab.</t>
  </si>
  <si>
    <t>1769/06/15</t>
  </si>
  <si>
    <t>domestique a Coussay</t>
  </si>
  <si>
    <t>BLANCHART Catherine</t>
  </si>
  <si>
    <t>1769/08/08</t>
  </si>
  <si>
    <t>vf POYEAU Jeanne</t>
  </si>
  <si>
    <t>1770/02/20</t>
  </si>
  <si>
    <t>1770/02/23</t>
  </si>
  <si>
    <t>°1741/02/26</t>
  </si>
  <si>
    <t>PILLOT Françoise</t>
  </si>
  <si>
    <t>1770/02/27</t>
  </si>
  <si>
    <t>vf RICOCHON Françoise</t>
  </si>
  <si>
    <t>vve NIVEAU François</t>
  </si>
  <si>
    <t>1770/06/12</t>
  </si>
  <si>
    <t>LIAU</t>
  </si>
  <si>
    <t>CHARLIER Françoise</t>
  </si>
  <si>
    <t>GUENIAU</t>
  </si>
  <si>
    <t>MAROT Catherine</t>
  </si>
  <si>
    <t>1770/08/07</t>
  </si>
  <si>
    <t>Magdeleine Roze</t>
  </si>
  <si>
    <t>ESMEREAU Renée</t>
  </si>
  <si>
    <t>1770/09/04</t>
  </si>
  <si>
    <t>la Limousiniere</t>
  </si>
  <si>
    <t xml:space="preserve">vf 1e n.PINAULT Fse, 2e n.VERRIERE Renée </t>
  </si>
  <si>
    <t>vve GUENIAU Jacques</t>
  </si>
  <si>
    <t>1771/06/18</t>
  </si>
  <si>
    <t>vve MARTIN Louis</t>
  </si>
  <si>
    <t>1771/10/15</t>
  </si>
  <si>
    <t>QUINTAL</t>
  </si>
  <si>
    <t>SAUVINT Marie</t>
  </si>
  <si>
    <t>1771/11/14</t>
  </si>
  <si>
    <t>1771/11/29</t>
  </si>
  <si>
    <t>2-2° d°</t>
  </si>
  <si>
    <t>GUILMAIN Jeanne</t>
  </si>
  <si>
    <t>SERVANT</t>
  </si>
  <si>
    <t>GUILMAIN Louise</t>
  </si>
  <si>
    <t>1772/02/24</t>
  </si>
  <si>
    <t>vf OLIVIER Radegonde</t>
  </si>
  <si>
    <t>vve DESCHAMPTS François</t>
  </si>
  <si>
    <t>1772/09/02</t>
  </si>
  <si>
    <t>BERNELAS</t>
  </si>
  <si>
    <t>vf METAYER Catherine</t>
  </si>
  <si>
    <t>vve AUDEBRAND Jacques</t>
  </si>
  <si>
    <t>BONET</t>
  </si>
  <si>
    <t>COULAIS Marie</t>
  </si>
  <si>
    <t>GENTET</t>
  </si>
  <si>
    <t>1764/09/04</t>
  </si>
  <si>
    <t>curateur=FOURé Joseph</t>
  </si>
  <si>
    <t>f=BENAIS Antoine</t>
  </si>
  <si>
    <t>HYVONET Marie</t>
  </si>
  <si>
    <t>LI--- Marie</t>
  </si>
  <si>
    <t>1764/09/29</t>
  </si>
  <si>
    <t>NOEL Genevieve</t>
  </si>
  <si>
    <t>GILLENET</t>
  </si>
  <si>
    <t>NIVAUD</t>
  </si>
  <si>
    <t>1757/01/18</t>
  </si>
  <si>
    <t>vf DRENEAULT Perrine</t>
  </si>
  <si>
    <t>POYAULT Je</t>
  </si>
  <si>
    <t>bp=SOULET Fs; cs=BOUTIN J.</t>
  </si>
  <si>
    <t>TOURAINE</t>
  </si>
  <si>
    <t>St Aubin(BOUCHER curé)</t>
  </si>
  <si>
    <t xml:space="preserve"> GUION Magdeleine</t>
  </si>
  <si>
    <t>maréchal</t>
  </si>
  <si>
    <t>1757/02/08</t>
  </si>
  <si>
    <t>Ch. marchand</t>
  </si>
  <si>
    <t>Hilaire marchand</t>
  </si>
  <si>
    <t>BAUDIN Perrine</t>
  </si>
  <si>
    <t>1757/06/07</t>
  </si>
  <si>
    <t>CAILLAUD</t>
  </si>
  <si>
    <t>1757/06/27</t>
  </si>
  <si>
    <t>RAOUL</t>
  </si>
  <si>
    <t>RUSSEIL Françoise</t>
  </si>
  <si>
    <t>St Laurs</t>
  </si>
  <si>
    <t>MESNARD Renée</t>
  </si>
  <si>
    <t>SIMONEAU</t>
  </si>
  <si>
    <t>MAUPETIT Marie</t>
  </si>
  <si>
    <t>1757/06/30</t>
  </si>
  <si>
    <t>LOGAIS Renée</t>
  </si>
  <si>
    <t>Percide</t>
  </si>
  <si>
    <t>1757/07/04</t>
  </si>
  <si>
    <t>3-4 d°, ce qu'on n'a pu établir mais dispense pour sûreté</t>
  </si>
  <si>
    <t>vf GARREAU Marie</t>
  </si>
  <si>
    <t xml:space="preserve">fille B de 1756 reconnue </t>
  </si>
  <si>
    <t>DENOUX</t>
  </si>
  <si>
    <t>POTIRON Magdeleine</t>
  </si>
  <si>
    <t>1757/11/08</t>
  </si>
  <si>
    <t>MÊRAND</t>
  </si>
  <si>
    <t>TROT Louise</t>
  </si>
  <si>
    <t>PLAISANT Anne</t>
  </si>
  <si>
    <t>1765/07/23</t>
  </si>
  <si>
    <t>vf 1e n.DESCHAMPS Lse,dern.n.FOURé Lse</t>
  </si>
  <si>
    <t>° Fenioux 1734/04/29</t>
  </si>
  <si>
    <t>BABIN Perrine</t>
  </si>
  <si>
    <t>1765/10/08</t>
  </si>
  <si>
    <t>1765/10/15</t>
  </si>
  <si>
    <t>PLUCHEAU Marie</t>
  </si>
  <si>
    <t>CANTET M.Jeanne</t>
  </si>
  <si>
    <t>Françoise delle</t>
  </si>
  <si>
    <t>BOURGEOIS Françoise</t>
  </si>
  <si>
    <t>1775/02/07</t>
  </si>
  <si>
    <t>GAUCHER Jeanne</t>
  </si>
  <si>
    <t>MORICET Jeanne</t>
  </si>
  <si>
    <t>1775/02/14</t>
  </si>
  <si>
    <t>FERLAND Jeanne</t>
  </si>
  <si>
    <t>BAFFOU</t>
  </si>
  <si>
    <t>1775/02/21</t>
  </si>
  <si>
    <t>COULLAIS</t>
  </si>
  <si>
    <t>BAFFOUX Jeanne</t>
  </si>
  <si>
    <t>GAUFFRETEAU Marie</t>
  </si>
  <si>
    <t>1775/10/30</t>
  </si>
  <si>
    <t>ENGEVINT</t>
  </si>
  <si>
    <t>OLLIVIER Marie</t>
  </si>
  <si>
    <t>1775/11/15</t>
  </si>
  <si>
    <t>CHEIGNEAU</t>
  </si>
  <si>
    <t>BREDOIRE Marie</t>
  </si>
  <si>
    <t>FOUCHER Louise</t>
  </si>
  <si>
    <t>1775/11/28</t>
  </si>
  <si>
    <t>GRIAULT M.Jeanne</t>
  </si>
  <si>
    <t>PINEAUD</t>
  </si>
  <si>
    <t>1776/08/27</t>
  </si>
  <si>
    <t>1776/10/09</t>
  </si>
  <si>
    <t>1776/10/29</t>
  </si>
  <si>
    <t>GAUCHé</t>
  </si>
  <si>
    <t>ALBERT</t>
  </si>
  <si>
    <t>BERNARD Marie</t>
  </si>
  <si>
    <t>1776/11/18</t>
  </si>
  <si>
    <t>GARNEAU Jeanne</t>
  </si>
  <si>
    <t>HEROS</t>
  </si>
  <si>
    <t>ROSSARD Renée</t>
  </si>
  <si>
    <t>jacques</t>
  </si>
  <si>
    <t>1776/11/19</t>
  </si>
  <si>
    <t>BOUTAIN</t>
  </si>
  <si>
    <t>FOUCHé Catherine</t>
  </si>
  <si>
    <t>1776/11/20</t>
  </si>
  <si>
    <t>FRAPRIT</t>
  </si>
  <si>
    <t>vve FOURé Louis</t>
  </si>
  <si>
    <t>1776/11/25</t>
  </si>
  <si>
    <t>GRELLEAUD Françoise</t>
  </si>
  <si>
    <t>1776/11/27</t>
  </si>
  <si>
    <t>vf 2en. GUILLEMENT Françoise</t>
  </si>
  <si>
    <t>1777/03/06</t>
  </si>
  <si>
    <t>vf AUBISSE Louise</t>
  </si>
  <si>
    <t>Marguerite Lse</t>
  </si>
  <si>
    <t>1777/07/01</t>
  </si>
  <si>
    <t>vf FOURé Louise</t>
  </si>
  <si>
    <t>M.Rose</t>
  </si>
  <si>
    <t>1777/07/15</t>
  </si>
  <si>
    <t>°Secondigny 1741</t>
  </si>
  <si>
    <t>ALBERT Magdeleine</t>
  </si>
  <si>
    <t>1766/11/25</t>
  </si>
  <si>
    <t>°St Pardoux 1740/06/16</t>
  </si>
  <si>
    <t>BARREAULT Marie</t>
  </si>
  <si>
    <t>FRAPERIT</t>
  </si>
  <si>
    <t>NADEAU Marie</t>
  </si>
  <si>
    <t>1760/10/28</t>
  </si>
  <si>
    <t>GROUET Marie</t>
  </si>
  <si>
    <t>vf POUSSARD Louise</t>
  </si>
  <si>
    <t>vve VERGIER René</t>
  </si>
  <si>
    <t>1760/11/18</t>
  </si>
  <si>
    <t>FALLOURD Marie</t>
  </si>
  <si>
    <t>BROSSARD Jeanne</t>
  </si>
  <si>
    <t>BERTHON</t>
  </si>
  <si>
    <t>vf SURGEAU Françoise</t>
  </si>
  <si>
    <t>vve DRILLAUD Jean</t>
  </si>
  <si>
    <t>vf BRAUD Perrine</t>
  </si>
  <si>
    <t>FROGIER Marie</t>
  </si>
  <si>
    <t>1760/11/25</t>
  </si>
  <si>
    <t>1761/01/23</t>
  </si>
  <si>
    <t>GAUTREAU</t>
  </si>
  <si>
    <t>vf MOINATON Renée</t>
  </si>
  <si>
    <t>CHARTIER Louise</t>
  </si>
  <si>
    <t>1761/02/03</t>
  </si>
  <si>
    <t>CLOPEAU</t>
  </si>
  <si>
    <t>BOBIN Marie</t>
  </si>
  <si>
    <t>SAVIN Marie</t>
  </si>
  <si>
    <t>1761/04/14</t>
  </si>
  <si>
    <t>BEAUMON</t>
  </si>
  <si>
    <t>PASSEBON Jacquette</t>
  </si>
  <si>
    <t>1761/06/02</t>
  </si>
  <si>
    <t>BAUDET Françoise</t>
  </si>
  <si>
    <t>1761/07/06</t>
  </si>
  <si>
    <t>VOISIN</t>
  </si>
  <si>
    <t>1761/07/09</t>
  </si>
  <si>
    <t>vf PETORIN Perrine</t>
  </si>
  <si>
    <t>M.Charlotte Honorée</t>
  </si>
  <si>
    <t>opposition d'Etienne BOUCHET, levée par exploit BARATHON</t>
  </si>
  <si>
    <t>vve CORNUAU Augustin</t>
  </si>
  <si>
    <t>GENTY</t>
  </si>
  <si>
    <t>vf FERLAND Marie</t>
  </si>
  <si>
    <t>1768/11/22</t>
  </si>
  <si>
    <t>BAREAU</t>
  </si>
  <si>
    <t>MATHé Marie</t>
  </si>
  <si>
    <t>1769/06/06</t>
  </si>
  <si>
    <t>domestique chez M.le curé des Grozeilliers</t>
  </si>
  <si>
    <t>GUINARDE Renée demt a Chateau Bourdin</t>
  </si>
  <si>
    <t>la Boissonniere</t>
  </si>
  <si>
    <t>René lab.</t>
  </si>
  <si>
    <t>Benigne</t>
  </si>
  <si>
    <t>1781/08/13</t>
  </si>
  <si>
    <t>MARTAIN</t>
  </si>
  <si>
    <t>vf JUIN Jacquette</t>
  </si>
  <si>
    <t>vve SOULET</t>
  </si>
  <si>
    <t>1781/09/25</t>
  </si>
  <si>
    <t>FAZILLEAU</t>
  </si>
  <si>
    <t>vf SUIRE Marie</t>
  </si>
  <si>
    <t>FOUCHé Marie</t>
  </si>
  <si>
    <t>1781/10/23</t>
  </si>
  <si>
    <t>ARPAIN</t>
  </si>
  <si>
    <t>BELLIN Françoise de Fegnioux</t>
  </si>
  <si>
    <t>vve ROY Jacques</t>
  </si>
  <si>
    <t>1781/10/29</t>
  </si>
  <si>
    <t>Perinne</t>
  </si>
  <si>
    <t>FOUCHIER Louise</t>
  </si>
  <si>
    <t>journallier</t>
  </si>
  <si>
    <t>BERTAUD</t>
  </si>
  <si>
    <t>1781/11/06</t>
  </si>
  <si>
    <t>ENGEVAIN</t>
  </si>
  <si>
    <t>Jean bordier</t>
  </si>
  <si>
    <t>BAUJAULT Marie</t>
  </si>
  <si>
    <t>1781/11/27</t>
  </si>
  <si>
    <t>GIRAUD</t>
  </si>
  <si>
    <t>farinier</t>
  </si>
  <si>
    <t>vf PINEAU Jeanne</t>
  </si>
  <si>
    <t>AUGUION</t>
  </si>
  <si>
    <t>VI-- Magdeleine</t>
  </si>
  <si>
    <t>1781/11/20</t>
  </si>
  <si>
    <t>vf MASSON Louise</t>
  </si>
  <si>
    <t>GUICHET</t>
  </si>
  <si>
    <t>1782/01/29</t>
  </si>
  <si>
    <t>ESCARLIé Elisabeth</t>
  </si>
  <si>
    <t>1782/06/04</t>
  </si>
  <si>
    <t>GELLOT</t>
  </si>
  <si>
    <t>village de Loué</t>
  </si>
  <si>
    <t>vf REFFé Jeanne</t>
  </si>
  <si>
    <t>1782/07/02</t>
  </si>
  <si>
    <t>CHARTIE</t>
  </si>
  <si>
    <t>CHATIN Jeanne</t>
  </si>
  <si>
    <t>MOUNIE</t>
  </si>
  <si>
    <t>1782/10/13</t>
  </si>
  <si>
    <t>fandeur</t>
  </si>
  <si>
    <t>CHATAIN Jeanne</t>
  </si>
  <si>
    <t>1782/11/12</t>
  </si>
  <si>
    <t>LELIEVRE</t>
  </si>
  <si>
    <t>marechal</t>
  </si>
  <si>
    <t>Nepvi</t>
  </si>
  <si>
    <t>vve GABORIT Françoise;père=+Laurent</t>
  </si>
  <si>
    <t>BEICHET Marie</t>
  </si>
  <si>
    <t>1782/11/26</t>
  </si>
  <si>
    <t>village du Pond</t>
  </si>
  <si>
    <t>1772/10/05(écrit mais ordre serait11/05)</t>
  </si>
  <si>
    <t>GRIAUD</t>
  </si>
  <si>
    <t>1764/11/06</t>
  </si>
  <si>
    <t>1764/11/20</t>
  </si>
  <si>
    <t>vf DESCHAMPS Louise</t>
  </si>
  <si>
    <t xml:space="preserve">Louise </t>
  </si>
  <si>
    <t>DRILLAULT Perrine</t>
  </si>
  <si>
    <t>1764/11/27</t>
  </si>
  <si>
    <t>1765/01/15</t>
  </si>
  <si>
    <t>BOUCHERET</t>
  </si>
  <si>
    <t>HUBELIN</t>
  </si>
  <si>
    <t>1765/01/22</t>
  </si>
  <si>
    <t>Jq François</t>
  </si>
  <si>
    <t>CASSEREAU M.Louise</t>
  </si>
  <si>
    <t>M.Florance Geneveve</t>
  </si>
  <si>
    <t>f=BOUCHET P., J., Suzanne</t>
  </si>
  <si>
    <t>1765/01/29</t>
  </si>
  <si>
    <t>JOLLIAU</t>
  </si>
  <si>
    <t>DESMERY Marie</t>
  </si>
  <si>
    <t>1765/02/05</t>
  </si>
  <si>
    <t>°La Boissière 1733/04/17</t>
  </si>
  <si>
    <t>VIVIER Marie</t>
  </si>
  <si>
    <t>TREILLE</t>
  </si>
  <si>
    <t>VERGé</t>
  </si>
  <si>
    <t>VERGé Marie</t>
  </si>
  <si>
    <t>gp=+VERGé René</t>
  </si>
  <si>
    <t>BOUFFARD Marie</t>
  </si>
  <si>
    <t>1765/02/12</t>
  </si>
  <si>
    <t>CALLIAU</t>
  </si>
  <si>
    <t>vf --AU Françoise</t>
  </si>
  <si>
    <t>° Pamplie 1737/09/27</t>
  </si>
  <si>
    <t>Petronille</t>
  </si>
  <si>
    <t>1765/05/21</t>
  </si>
  <si>
    <t>DURY</t>
  </si>
  <si>
    <t>SAIVRE</t>
  </si>
  <si>
    <t>vve BEGET Jean</t>
  </si>
  <si>
    <t>1765/06/11</t>
  </si>
  <si>
    <t>CHAMARE</t>
  </si>
  <si>
    <t>vve FIEVRE Antoine</t>
  </si>
  <si>
    <t>1765/06/18</t>
  </si>
  <si>
    <t>SAUVIN Marie</t>
  </si>
  <si>
    <t>1765/06/24</t>
  </si>
  <si>
    <t>EPRON Marie</t>
  </si>
  <si>
    <t>GUERIN</t>
  </si>
  <si>
    <t>PINOT</t>
  </si>
  <si>
    <t>1774/02/14</t>
  </si>
  <si>
    <t>ARNAULT</t>
  </si>
  <si>
    <t>BAGUIER Françoise</t>
  </si>
  <si>
    <t>1774/10/25</t>
  </si>
  <si>
    <t>BONIFET</t>
  </si>
  <si>
    <t>PASSEBON Marie</t>
  </si>
  <si>
    <t>JACOB Marie</t>
  </si>
  <si>
    <t>1774/11/15</t>
  </si>
  <si>
    <t>GERVAIS</t>
  </si>
  <si>
    <t>BELLECULELLE Luise</t>
  </si>
  <si>
    <t>1774/11/22</t>
  </si>
  <si>
    <t>GARSUAULT</t>
  </si>
  <si>
    <t>1791/10/08 mais inseré en novembre</t>
  </si>
  <si>
    <t>POUPARD Louise</t>
  </si>
  <si>
    <t>MENARD</t>
  </si>
  <si>
    <t>MOTIN Marie</t>
  </si>
  <si>
    <t>1791/10/18</t>
  </si>
  <si>
    <t>Fenery</t>
  </si>
  <si>
    <t>TESSIE</t>
  </si>
  <si>
    <t>BERTON Marie</t>
  </si>
  <si>
    <t>1791/10/25</t>
  </si>
  <si>
    <t>RICOCHON Marie Marguerite</t>
  </si>
  <si>
    <t>Marie Angélique</t>
  </si>
  <si>
    <t>François Lazard</t>
  </si>
  <si>
    <t>Marie Françoise</t>
  </si>
  <si>
    <t>1791/10/26</t>
  </si>
  <si>
    <t>RENEAU</t>
  </si>
  <si>
    <t>CHARLIé Jeanne</t>
  </si>
  <si>
    <t>1791/11/15</t>
  </si>
  <si>
    <t xml:space="preserve"> JOYEAU Marie Anne</t>
  </si>
  <si>
    <t>CHABORTY</t>
  </si>
  <si>
    <t>PERREAUD Marie Jeanne</t>
  </si>
  <si>
    <t>1792/01/09</t>
  </si>
  <si>
    <t>LEVESQUE</t>
  </si>
  <si>
    <t>LAGUILON</t>
  </si>
  <si>
    <t>1792/01/30</t>
  </si>
  <si>
    <t>FOUCHE métayer de l'Aubertière</t>
  </si>
  <si>
    <t>1792/02/07</t>
  </si>
  <si>
    <t>vf +ROBIN Madeleine</t>
  </si>
  <si>
    <t>Marie Madeleine</t>
  </si>
  <si>
    <t>GAILLARD Marie Madeleine</t>
  </si>
  <si>
    <t>1792/02/20</t>
  </si>
  <si>
    <t>GOURBEILLON Françoise</t>
  </si>
  <si>
    <t>1792/06/12</t>
  </si>
  <si>
    <t>BONIN notaire</t>
  </si>
  <si>
    <t>Pierre André</t>
  </si>
  <si>
    <t>RICHARD Jeanne</t>
  </si>
  <si>
    <t>1792/07/17</t>
  </si>
  <si>
    <t>Marie Louise</t>
  </si>
  <si>
    <t>1792/10/sans date</t>
  </si>
  <si>
    <t>GOURBEILLEAU</t>
  </si>
  <si>
    <t>vf en 2e noces +CAILLEAU Magdeleine</t>
  </si>
  <si>
    <t>1792/11/06</t>
  </si>
  <si>
    <t>GOICHET Françoise</t>
  </si>
  <si>
    <t>VALAIN</t>
  </si>
  <si>
    <t>1792/11/13</t>
  </si>
  <si>
    <t>TESSIE Jeanne</t>
  </si>
  <si>
    <t>AUGUIN</t>
  </si>
  <si>
    <t>FAVREAU Marie</t>
  </si>
  <si>
    <t>1777/10/21</t>
  </si>
  <si>
    <t>FOURé Charlotte</t>
  </si>
  <si>
    <t>1778/01/14</t>
  </si>
  <si>
    <t>1767/02/24</t>
  </si>
  <si>
    <t>°La Boissiere 1727/02/06</t>
  </si>
  <si>
    <t>°Secondigny 1739/02/26</t>
  </si>
  <si>
    <t>vf RONDEAU Marie</t>
  </si>
  <si>
    <t>vve GUILBOT Jean</t>
  </si>
  <si>
    <t>1767/05/09</t>
  </si>
  <si>
    <t>1767/06/22</t>
  </si>
  <si>
    <t>JARRY</t>
  </si>
  <si>
    <t>GAUCHERE</t>
  </si>
  <si>
    <t>LEIGNIER Renée</t>
  </si>
  <si>
    <t>1767/07/21</t>
  </si>
  <si>
    <t>PIED</t>
  </si>
  <si>
    <t>GABILLON</t>
  </si>
  <si>
    <t>1767/10/20</t>
  </si>
  <si>
    <t>BOUTU</t>
  </si>
  <si>
    <t>°Soutiers 1736</t>
  </si>
  <si>
    <t>°La Boissiere 1741/04/21</t>
  </si>
  <si>
    <t>1767/10/22</t>
  </si>
  <si>
    <t>vf GUILBOT Perrine</t>
  </si>
  <si>
    <t>vve 1e n.VERGé René, 2e n.PELTIER Jean</t>
  </si>
  <si>
    <t>1767/11/17</t>
  </si>
  <si>
    <t>CHAMPAGNARD</t>
  </si>
  <si>
    <t>°Cours 1736/11/06</t>
  </si>
  <si>
    <t>DION</t>
  </si>
  <si>
    <t>vve AUDEBRAND Pierre</t>
  </si>
  <si>
    <t>1767/11/24</t>
  </si>
  <si>
    <t>GAUCHERE Jeanne</t>
  </si>
  <si>
    <t>PINEAU Françoise</t>
  </si>
  <si>
    <t>°St Aubin</t>
  </si>
  <si>
    <t>1767/11/25</t>
  </si>
  <si>
    <t>°Vernoux</t>
  </si>
  <si>
    <t>FOUCHERE</t>
  </si>
  <si>
    <t>vve MARTINEAU Mathurin</t>
  </si>
  <si>
    <t>1768/02/03</t>
  </si>
  <si>
    <t>°St aubin le Cloux</t>
  </si>
  <si>
    <t>1768/05/14</t>
  </si>
  <si>
    <t>COSSET</t>
  </si>
  <si>
    <t>GARSAULT Renée</t>
  </si>
  <si>
    <t>1768/07/01</t>
  </si>
  <si>
    <t>vf PINEAU Marie</t>
  </si>
  <si>
    <t>vve GUERINEAU Jean</t>
  </si>
  <si>
    <t>1780/11/14</t>
  </si>
  <si>
    <t>JOLLI Marie</t>
  </si>
  <si>
    <t>MEUNIER Françoise</t>
  </si>
  <si>
    <t>PINEAU Louise</t>
  </si>
  <si>
    <t>1780/11/21</t>
  </si>
  <si>
    <t>GARRON</t>
  </si>
  <si>
    <t>vve MERAN Louis</t>
  </si>
  <si>
    <t>1781/02/21</t>
  </si>
  <si>
    <t>DESCHAMPTS Catherine</t>
  </si>
  <si>
    <t>1672/02/25</t>
  </si>
  <si>
    <t>BIDAUT</t>
  </si>
  <si>
    <t>x FOUCHER René(signe)</t>
  </si>
  <si>
    <t>csg=FOURé Jq;csb=FOUCHER J.;s=Je BIDAUT de Secondigny</t>
  </si>
  <si>
    <t>1668/06/18</t>
  </si>
  <si>
    <t>Benoist</t>
  </si>
  <si>
    <t>cherbonnier</t>
  </si>
  <si>
    <t>1668/11/18</t>
  </si>
  <si>
    <t>1674/07/30</t>
  </si>
  <si>
    <t>André x ALLONNEAU Perrinne</t>
  </si>
  <si>
    <t>1673/12/10</t>
  </si>
  <si>
    <t>BONENFANT</t>
  </si>
  <si>
    <t>laboureur La Pilvue</t>
  </si>
  <si>
    <t>2enf=Mathurin et Phil.B.;g=MESNARD J.;csg=SABIRON P. du bourg;, GIRAULT Fs(tous signent)</t>
  </si>
  <si>
    <t>1672/12/07</t>
  </si>
  <si>
    <t>La Bourgouillère</t>
  </si>
  <si>
    <t>x MERCIER Joseph lab.</t>
  </si>
  <si>
    <t>La Boissière, lieu noble d'Hervy</t>
  </si>
  <si>
    <t>n=VINCENAULT Phil.;g=COLLET P.</t>
  </si>
  <si>
    <t>1675/05/06</t>
  </si>
  <si>
    <t>1674/01/10(ou 16)</t>
  </si>
  <si>
    <t>Charlotte Françoise</t>
  </si>
  <si>
    <t>Maistre Pierre x GUIGNARD Marie</t>
  </si>
  <si>
    <t>1680/01/04</t>
  </si>
  <si>
    <t>cimetière</t>
  </si>
  <si>
    <t>MOREAU Jq; CHAPOT Mathurin</t>
  </si>
  <si>
    <t>1675/11/23</t>
  </si>
  <si>
    <t>BRANCHEU</t>
  </si>
  <si>
    <t>1683/06/14</t>
  </si>
  <si>
    <t>BRANCHU</t>
  </si>
  <si>
    <t>x PILLOT Mathurin</t>
  </si>
  <si>
    <t>1668/12/04</t>
  </si>
  <si>
    <t>BRANIOUE</t>
  </si>
  <si>
    <t>1674/03/28</t>
  </si>
  <si>
    <t>x LE RICHE Charles</t>
  </si>
  <si>
    <t>1683/09/02</t>
  </si>
  <si>
    <t>x RUFFIN Pierre</t>
  </si>
  <si>
    <t>CAM</t>
  </si>
  <si>
    <t>Perrine(dame)</t>
  </si>
  <si>
    <t>les Rousselieres</t>
  </si>
  <si>
    <t>vve VALAIN Jacques</t>
  </si>
  <si>
    <t>1788/08/13</t>
  </si>
  <si>
    <t>1788/10/07</t>
  </si>
  <si>
    <t>ROBINAULT Louise</t>
  </si>
  <si>
    <t>1772/10/07</t>
  </si>
  <si>
    <t>VERGIER M. Marguerite</t>
  </si>
  <si>
    <t>1772/10/30</t>
  </si>
  <si>
    <t>SENEAU Magdeleine</t>
  </si>
  <si>
    <t>1773/01/27</t>
  </si>
  <si>
    <t>JOUSSOND</t>
  </si>
  <si>
    <t>1773/02/09</t>
  </si>
  <si>
    <t>CLEMENT Je M.Marguerite</t>
  </si>
  <si>
    <t>1773/02/22</t>
  </si>
  <si>
    <t>vf FOLLET Marie</t>
  </si>
  <si>
    <t>BARANGIER de la Vergne</t>
  </si>
  <si>
    <t>M.Claude</t>
  </si>
  <si>
    <t>1773/02/entre le 9 et le 22</t>
  </si>
  <si>
    <t>CHERPENTREAU Françosie</t>
  </si>
  <si>
    <t>1773/05/11</t>
  </si>
  <si>
    <t>CHAIGNON Catherine</t>
  </si>
  <si>
    <t>CHATAIGNER</t>
  </si>
  <si>
    <t>1773/05/24</t>
  </si>
  <si>
    <t>BONNEVEUX Marie</t>
  </si>
  <si>
    <t>JARLIT Jeanne</t>
  </si>
  <si>
    <t>1773/06/30</t>
  </si>
  <si>
    <t>Pierrre</t>
  </si>
  <si>
    <t>GIRARD Françoise</t>
  </si>
  <si>
    <t>CHARLIER</t>
  </si>
  <si>
    <t>1773/08/31</t>
  </si>
  <si>
    <t>CHARLIER Marie</t>
  </si>
  <si>
    <t>POUSSINEAU</t>
  </si>
  <si>
    <t>1773/11/16</t>
  </si>
  <si>
    <t>BAUD</t>
  </si>
  <si>
    <t>RICHARD Pairrine</t>
  </si>
  <si>
    <t>1774/01/13</t>
  </si>
  <si>
    <t>PORCHEVONT</t>
  </si>
  <si>
    <t>1774/01/18</t>
  </si>
  <si>
    <t>LAIGRE</t>
  </si>
  <si>
    <t>1774/01/25</t>
  </si>
  <si>
    <t>BASTARD de Touche</t>
  </si>
  <si>
    <t>André Isaac</t>
  </si>
  <si>
    <t>Suzanne Fse Vallaire</t>
  </si>
  <si>
    <t>GARNIé Perine</t>
  </si>
  <si>
    <t>1791/03/07</t>
  </si>
  <si>
    <t>LOUBEAU Louise</t>
  </si>
  <si>
    <t>RENAULT</t>
  </si>
  <si>
    <t>DREILLEAU Jeanne</t>
  </si>
  <si>
    <t>VERGIé</t>
  </si>
  <si>
    <t>POIROT Marie Jeanne</t>
  </si>
  <si>
    <t>DENOUE</t>
  </si>
  <si>
    <t>1791/07/26</t>
  </si>
  <si>
    <t>vf MUMIE Marie Anne</t>
  </si>
  <si>
    <t>LAGUILLON</t>
  </si>
  <si>
    <t>SAUZEAU Jeanne</t>
  </si>
  <si>
    <t>o= FROUIN; BOUCHET Pierre; nièce= DESMETOUT Marie</t>
  </si>
  <si>
    <t>1675/04/20</t>
  </si>
  <si>
    <t>le Soullier</t>
  </si>
  <si>
    <t>1675/07/15</t>
  </si>
  <si>
    <t>fille ondoyée</t>
  </si>
  <si>
    <t>1668/04/04</t>
  </si>
  <si>
    <t>1679/02/14</t>
  </si>
  <si>
    <t>ALLONEAU George,FOUCHER Mathrurin</t>
  </si>
  <si>
    <t>1669/03/03</t>
  </si>
  <si>
    <t>filles=Jaquette et Je F.;bf=CHARRON Fs</t>
  </si>
  <si>
    <t>1680/12/19</t>
  </si>
  <si>
    <t>x THEBAUD Pierre</t>
  </si>
  <si>
    <t>1681/03/17</t>
  </si>
  <si>
    <t>1676/06/19</t>
  </si>
  <si>
    <t>Olivier x ALNET Lse</t>
  </si>
  <si>
    <t>1677/09/07</t>
  </si>
  <si>
    <t>x GUIBERT Louis</t>
  </si>
  <si>
    <t>1679/04/08</t>
  </si>
  <si>
    <t>x RICHET Sébastien</t>
  </si>
  <si>
    <t>1682/02/07</t>
  </si>
  <si>
    <t>Olivier x ALLENET Louise</t>
  </si>
  <si>
    <t>1683/05/23</t>
  </si>
  <si>
    <t>1675/03/09</t>
  </si>
  <si>
    <t>1677/06/25</t>
  </si>
  <si>
    <t>GEBIN</t>
  </si>
  <si>
    <t>x SIGNEURET René</t>
  </si>
  <si>
    <t>1683/12/03</t>
  </si>
  <si>
    <t>GELLéE</t>
  </si>
  <si>
    <t>1683/07/14</t>
  </si>
  <si>
    <t xml:space="preserve">Le Retail </t>
  </si>
  <si>
    <t>1668/05/21</t>
  </si>
  <si>
    <t>Pierre bordier</t>
  </si>
  <si>
    <t>1675/06/05</t>
  </si>
  <si>
    <t>8j</t>
  </si>
  <si>
    <t>1675/07/12</t>
  </si>
  <si>
    <t>1680/07/19</t>
  </si>
  <si>
    <t>huissier ou sergent royal</t>
  </si>
  <si>
    <t>1675/02/02</t>
  </si>
  <si>
    <t>1675/02/18</t>
  </si>
  <si>
    <t>Thomas</t>
  </si>
  <si>
    <t>1683/05/26</t>
  </si>
  <si>
    <t>x SIONNEAU Jacques</t>
  </si>
  <si>
    <t>1668/12/05</t>
  </si>
  <si>
    <t>GOUGRON</t>
  </si>
  <si>
    <t>GOULLARD</t>
  </si>
  <si>
    <t>GOUYAU</t>
  </si>
  <si>
    <t>1682/03/18</t>
  </si>
  <si>
    <t>1792/11/15</t>
  </si>
  <si>
    <t>VINATIE Louise</t>
  </si>
  <si>
    <t>PAGEAU Marie</t>
  </si>
  <si>
    <t>1792/11/27</t>
  </si>
  <si>
    <t>TENIER</t>
  </si>
  <si>
    <t>BAREAU Marie</t>
  </si>
  <si>
    <t>DUVET</t>
  </si>
  <si>
    <t>1778/02/23</t>
  </si>
  <si>
    <t>CHAGNEAU</t>
  </si>
  <si>
    <t>BOURDEVAIRE Marie</t>
  </si>
  <si>
    <t>1778/07/14</t>
  </si>
  <si>
    <t>vf AUDEBERT Marie</t>
  </si>
  <si>
    <t>DREVIN</t>
  </si>
  <si>
    <t>1778/09/10</t>
  </si>
  <si>
    <t>vf CLOPEAU Suzanne</t>
  </si>
  <si>
    <t>vve CATEAU Jacques</t>
  </si>
  <si>
    <t>1778/10/07</t>
  </si>
  <si>
    <t>vf AYRAULT Perrine</t>
  </si>
  <si>
    <t>CHARTIER Françoise</t>
  </si>
  <si>
    <t>1778/11/03</t>
  </si>
  <si>
    <t>SEQUINT</t>
  </si>
  <si>
    <t>1779/06/01</t>
  </si>
  <si>
    <t>BOUBEAU</t>
  </si>
  <si>
    <t>vf GAUTIER Jeanne</t>
  </si>
  <si>
    <t>° Pamplie</t>
  </si>
  <si>
    <t>1779/11/09</t>
  </si>
  <si>
    <t>RAVARD</t>
  </si>
  <si>
    <t>CHAPRON Marie</t>
  </si>
  <si>
    <t>TROUVé Charlotte</t>
  </si>
  <si>
    <t>1780/06/26</t>
  </si>
  <si>
    <t>BOUFFART</t>
  </si>
  <si>
    <t>Elisabeth</t>
  </si>
  <si>
    <t>POUPART Louise</t>
  </si>
  <si>
    <t>COMPAGNON Marie</t>
  </si>
  <si>
    <t>°Cherveux</t>
  </si>
  <si>
    <t>1780/06/27</t>
  </si>
  <si>
    <t>1780/07/11</t>
  </si>
  <si>
    <t>FERLAND</t>
  </si>
  <si>
    <t>vf FERLAND Jeanne</t>
  </si>
  <si>
    <t>VERGé Louise</t>
  </si>
  <si>
    <t>1780/08/29</t>
  </si>
  <si>
    <t>vf CHASTEIGNER Marie</t>
  </si>
  <si>
    <t>CAILLEAU</t>
  </si>
  <si>
    <t>1780/10/09</t>
  </si>
  <si>
    <t>vf FRELAND Jeanne</t>
  </si>
  <si>
    <t>1780/11/07</t>
  </si>
  <si>
    <t>Vinsende</t>
  </si>
  <si>
    <t>x GUIBERT René</t>
  </si>
  <si>
    <t>1675/01/19</t>
  </si>
  <si>
    <t>BEAUBAU</t>
  </si>
  <si>
    <t>1683/01/26</t>
  </si>
  <si>
    <t>BEBIEN</t>
  </si>
  <si>
    <t>1674/05/16</t>
  </si>
  <si>
    <t>1682/03/29</t>
  </si>
  <si>
    <t>en couches</t>
  </si>
  <si>
    <t>x MINAUD Ls</t>
  </si>
  <si>
    <t>1675/03/28</t>
  </si>
  <si>
    <t>1675/01/03</t>
  </si>
  <si>
    <t>BERTHINEAU</t>
  </si>
  <si>
    <t>1675/01/10</t>
  </si>
  <si>
    <t>1j</t>
  </si>
  <si>
    <t>1675/05/12</t>
  </si>
  <si>
    <t>1673/09/19</t>
  </si>
  <si>
    <t>NERAUT</t>
  </si>
  <si>
    <t>Les Rousselières</t>
  </si>
  <si>
    <t>x JARRIOT Nicolas</t>
  </si>
  <si>
    <t>1675/02/25</t>
  </si>
  <si>
    <t>NOBRET</t>
  </si>
  <si>
    <t>1668/03/01</t>
  </si>
  <si>
    <t>NORET</t>
  </si>
  <si>
    <t>1668/11/04</t>
  </si>
  <si>
    <t>1675/01/18</t>
  </si>
  <si>
    <t>PELERIN</t>
  </si>
  <si>
    <t>Martre</t>
  </si>
  <si>
    <t>1675/04/28</t>
  </si>
  <si>
    <t>PEREAU</t>
  </si>
  <si>
    <t>Pierre journalier</t>
  </si>
  <si>
    <t>1675/02/07</t>
  </si>
  <si>
    <t>1668/07/22</t>
  </si>
  <si>
    <t>POUMEAU</t>
  </si>
  <si>
    <t>1681/11/26</t>
  </si>
  <si>
    <t xml:space="preserve">vve GERDRAULT Jean </t>
  </si>
  <si>
    <t>1675/03/23</t>
  </si>
  <si>
    <t>1683/03/05</t>
  </si>
  <si>
    <t>fils=SIMONEAU P.</t>
  </si>
  <si>
    <t>PRUSNIER</t>
  </si>
  <si>
    <t>BABINET Nicolas; PRUSNIER François</t>
  </si>
  <si>
    <t>1679/04/07</t>
  </si>
  <si>
    <t>dit des Marests</t>
  </si>
  <si>
    <t>1682/05/01</t>
  </si>
  <si>
    <t>1683/03/24</t>
  </si>
  <si>
    <t>1683/09/24</t>
  </si>
  <si>
    <t>1668/11/19</t>
  </si>
  <si>
    <t>1675/02/24</t>
  </si>
  <si>
    <t>RICHE</t>
  </si>
  <si>
    <t>Paulle</t>
  </si>
  <si>
    <t>1679/03/20(ou02)</t>
  </si>
  <si>
    <t>3m</t>
  </si>
  <si>
    <t>Simon x FOURRé Marie</t>
  </si>
  <si>
    <t>1682/03/10</t>
  </si>
  <si>
    <t>logis de Lambrovière</t>
  </si>
  <si>
    <t>Hugues x +RESEAU Fse</t>
  </si>
  <si>
    <t>coeur de l'église</t>
  </si>
  <si>
    <t>Pierre (messire)</t>
  </si>
  <si>
    <t>n=mgr du BUIGNON</t>
  </si>
  <si>
    <t>1679/05/25</t>
  </si>
  <si>
    <t>1668/10/02</t>
  </si>
  <si>
    <t>1668/12/08</t>
  </si>
  <si>
    <t>vve ESSSERTEAU Pierre</t>
  </si>
  <si>
    <t>1668/10/01</t>
  </si>
  <si>
    <t>32v</t>
  </si>
  <si>
    <t>x RICHARD Charles</t>
  </si>
  <si>
    <t>CASSIN</t>
  </si>
  <si>
    <t>1683/01/25</t>
  </si>
  <si>
    <t>1679/10/27</t>
  </si>
  <si>
    <t>CHABOSEAU</t>
  </si>
  <si>
    <t>1668/06/29</t>
  </si>
  <si>
    <t>Marie Charlotte</t>
  </si>
  <si>
    <t>Louis journalier</t>
  </si>
  <si>
    <t>CASSEREAU Gabrielle</t>
  </si>
  <si>
    <t>DAVID Madeleine</t>
  </si>
  <si>
    <t>1788/11/14</t>
  </si>
  <si>
    <t>PAREAU</t>
  </si>
  <si>
    <t>DUPONT Marie</t>
  </si>
  <si>
    <t>1788/11/18</t>
  </si>
  <si>
    <t>JARY</t>
  </si>
  <si>
    <t>COLLET Marie</t>
  </si>
  <si>
    <t>1789/02/17</t>
  </si>
  <si>
    <t>DESANNE</t>
  </si>
  <si>
    <t>St Georges de Noimé</t>
  </si>
  <si>
    <t>CAILLé Françoise</t>
  </si>
  <si>
    <t>RIPAULT</t>
  </si>
  <si>
    <t>vve +MALLET Jacques</t>
  </si>
  <si>
    <t>1789/10/19</t>
  </si>
  <si>
    <t>SOUILLET</t>
  </si>
  <si>
    <t>PREVOUST Jeanne</t>
  </si>
  <si>
    <t>1789/11/21</t>
  </si>
  <si>
    <t>CARTIER</t>
  </si>
  <si>
    <t>BACHELIER Marie</t>
  </si>
  <si>
    <t>1790/02/03</t>
  </si>
  <si>
    <t>Verruyes</t>
  </si>
  <si>
    <t>PIE Marie</t>
  </si>
  <si>
    <t>RUSSEIL Catherine</t>
  </si>
  <si>
    <t>1790/05/15 ou 06/15?</t>
  </si>
  <si>
    <t>PAINEAU</t>
  </si>
  <si>
    <t>vf +MALLET Marie</t>
  </si>
  <si>
    <t>Marie Jeanne</t>
  </si>
  <si>
    <t>1790/05/18</t>
  </si>
  <si>
    <t>RENAULT Marie</t>
  </si>
  <si>
    <t>BONNOT</t>
  </si>
  <si>
    <t>1790/06/01</t>
  </si>
  <si>
    <t>CROCHON</t>
  </si>
  <si>
    <t>vf VIGNEAU Madeleine</t>
  </si>
  <si>
    <t>BERTHONEAU Jeanne</t>
  </si>
  <si>
    <t>1790/11/09</t>
  </si>
  <si>
    <t>VINAULT</t>
  </si>
  <si>
    <t>vf +MADY Marie</t>
  </si>
  <si>
    <t>dans la maison de DESCHAMPS Fs hostelier</t>
  </si>
  <si>
    <t>o pat= VINCENAULT Phil.(signe)</t>
  </si>
  <si>
    <t>1681/11/27</t>
  </si>
  <si>
    <t>mestayer le Grand Ry</t>
  </si>
  <si>
    <t>1683/07/25</t>
  </si>
  <si>
    <t>DESCOURS</t>
  </si>
  <si>
    <t>xCHAROUSON Antoine</t>
  </si>
  <si>
    <t>1674/06/19</t>
  </si>
  <si>
    <t>Jacques x BLANCHART Marie</t>
  </si>
  <si>
    <t>1692/01/08</t>
  </si>
  <si>
    <t>BRETEAU</t>
  </si>
  <si>
    <t>1692/03/06</t>
  </si>
  <si>
    <t>BARATHON Gilles; cs remué = BARANGIER Jacques</t>
  </si>
  <si>
    <t>1692/06/19</t>
  </si>
  <si>
    <t>SAVARIT</t>
  </si>
  <si>
    <t>La Mellesiere</t>
  </si>
  <si>
    <t>bs=MOREAU Fse</t>
  </si>
  <si>
    <t>1692/08/02(ou juillet)</t>
  </si>
  <si>
    <t>1692/08/23</t>
  </si>
  <si>
    <t>1692/08/27</t>
  </si>
  <si>
    <t>La Renolliere</t>
  </si>
  <si>
    <t>mère=BOUHER Fse</t>
  </si>
  <si>
    <t>1692/09/05</t>
  </si>
  <si>
    <t>La Moisnière</t>
  </si>
  <si>
    <t>x BABIN Jeanne</t>
  </si>
  <si>
    <t>bf = PARENT Jean, BABIN Jean; cs = BERNARDEAU Louis  (s)</t>
  </si>
  <si>
    <t>1692/10/23</t>
  </si>
  <si>
    <t>ALLONEAU</t>
  </si>
  <si>
    <t>La Limousiniere</t>
  </si>
  <si>
    <t>mère=RECOQUILLON Je</t>
  </si>
  <si>
    <t>1692/12/14</t>
  </si>
  <si>
    <t>x PETRAULT George</t>
  </si>
  <si>
    <t>1692/12/20</t>
  </si>
  <si>
    <t>vve RICHARD</t>
  </si>
  <si>
    <t>g=AUDEBRAND P.; filles=RICHARD M. ET Fse</t>
  </si>
  <si>
    <t>1693/05/27</t>
  </si>
  <si>
    <t>Parrrine</t>
  </si>
  <si>
    <t>La Cadourie</t>
  </si>
  <si>
    <t>x PINAULT Pierre</t>
  </si>
  <si>
    <t>1693/07/06</t>
  </si>
  <si>
    <t>mère=BARATHON Magdeleine</t>
  </si>
  <si>
    <t>1693/07/18</t>
  </si>
  <si>
    <t>x PARéE Claude</t>
  </si>
  <si>
    <t>1693/08/29</t>
  </si>
  <si>
    <t>bp=PASQUINET Nicolas</t>
  </si>
  <si>
    <t>1693/10/02</t>
  </si>
  <si>
    <t>DRILLAUD</t>
  </si>
  <si>
    <t>Jeanne (dame)</t>
  </si>
  <si>
    <t>La Ranfraire</t>
  </si>
  <si>
    <t>x SEIGNEURET Jq</t>
  </si>
  <si>
    <t>1693/11/02</t>
  </si>
  <si>
    <t>fils=ROCHEFORT Ls</t>
  </si>
  <si>
    <t>1693/11/15</t>
  </si>
  <si>
    <t>vve HELIARD P.</t>
  </si>
  <si>
    <t>1671/12/06</t>
  </si>
  <si>
    <t>La Marchandière</t>
  </si>
  <si>
    <t>René bordierx NIVAULT Fse</t>
  </si>
  <si>
    <t>témoin=FROUIN P.(signe)</t>
  </si>
  <si>
    <t>1677/01/26</t>
  </si>
  <si>
    <t>1670/03/25</t>
  </si>
  <si>
    <t>1680/01/29</t>
  </si>
  <si>
    <t>SAGé Marie Jeanne</t>
  </si>
  <si>
    <t xml:space="preserve">Alexis </t>
  </si>
  <si>
    <t>DEIGNEAU Thérèse</t>
  </si>
  <si>
    <t>2E 7/5</t>
  </si>
  <si>
    <t>1Mi Ec 176</t>
  </si>
  <si>
    <t>1763-92</t>
  </si>
  <si>
    <t>1668/09/16</t>
  </si>
  <si>
    <t>1668/11/13</t>
  </si>
  <si>
    <t>1669/08/22</t>
  </si>
  <si>
    <t>La Cairie</t>
  </si>
  <si>
    <t>f= ALLONNEAU René</t>
  </si>
  <si>
    <t>1674/01/10</t>
  </si>
  <si>
    <t>1674/11/28</t>
  </si>
  <si>
    <t>1675/02/15</t>
  </si>
  <si>
    <t>1675/02/16</t>
  </si>
  <si>
    <t>1679/05/18</t>
  </si>
  <si>
    <t>f= ALLONNEAU Georges</t>
  </si>
  <si>
    <t>1682/03/17(S le 19)</t>
  </si>
  <si>
    <t>x FOURRé Olivier</t>
  </si>
  <si>
    <t>BOUCHET Pierre, mon cler, écrit le curé</t>
  </si>
  <si>
    <t>1678/01/11</t>
  </si>
  <si>
    <t>ALONNEAU</t>
  </si>
  <si>
    <t>x SOSEAU Jean</t>
  </si>
  <si>
    <t>1679/12/25</t>
  </si>
  <si>
    <t>1668/03/12</t>
  </si>
  <si>
    <t>Nicolas bordier</t>
  </si>
  <si>
    <t>église</t>
  </si>
  <si>
    <t>f=BARANGER Juddon et Fs;t=Mme RICHART;csg=me FROUIN P.</t>
  </si>
  <si>
    <t>1683/02/28</t>
  </si>
  <si>
    <t>1678/09/05</t>
  </si>
  <si>
    <t>x MASSé René</t>
  </si>
  <si>
    <t>1683/01/21</t>
  </si>
  <si>
    <t>BASTON</t>
  </si>
  <si>
    <t>1671/02/25</t>
  </si>
  <si>
    <t>métairie La Trechonnière</t>
  </si>
  <si>
    <t>1678/08/26</t>
  </si>
  <si>
    <t>MIGONDRIE</t>
  </si>
  <si>
    <t>1682/03/29 et 30</t>
  </si>
  <si>
    <t>MINAUD</t>
  </si>
  <si>
    <t>2 Enfants nés le 19</t>
  </si>
  <si>
    <t>Ls x BERTEAU Je</t>
  </si>
  <si>
    <t>1683/01/13</t>
  </si>
  <si>
    <t>1674/03/15</t>
  </si>
  <si>
    <t>x GAUTIER René</t>
  </si>
  <si>
    <t>BOURDAULT</t>
  </si>
  <si>
    <t>vve JOUFFRAULT Pierre</t>
  </si>
  <si>
    <t>enf=JOUFFRAULT P. vicaire d'Allonne</t>
  </si>
  <si>
    <t>1718/02/13</t>
  </si>
  <si>
    <t>x BEAUJAULT Françoise</t>
  </si>
  <si>
    <t>f=SABIRON Bonaventure</t>
  </si>
  <si>
    <t>1719/02/20</t>
  </si>
  <si>
    <t>x DEMTOUT Charles</t>
  </si>
  <si>
    <t>mère=GUINARD M.</t>
  </si>
  <si>
    <t>enf=DEMPTOUT M. et M., Renée, Chat. P.;neveu= BOUCHET Bonaventure</t>
  </si>
  <si>
    <t>1719/04/28</t>
  </si>
  <si>
    <t>1719/09/10</t>
  </si>
  <si>
    <t>vve BOUCHET P.</t>
  </si>
  <si>
    <t>n= BOUCHET Bonaventure;pf=DHEMETOUT M. et Renée</t>
  </si>
  <si>
    <t>1720/01/18</t>
  </si>
  <si>
    <t>1720/07/16</t>
  </si>
  <si>
    <t>La Trebonniere</t>
  </si>
  <si>
    <t>enf=ROBERT Ch.sergent royal et Ls qui ne savent signer</t>
  </si>
  <si>
    <t>1720/08/08</t>
  </si>
  <si>
    <t>devant le ballet</t>
  </si>
  <si>
    <t>BATTEUX</t>
  </si>
  <si>
    <t>Marin Hyacinthe</t>
  </si>
  <si>
    <t>curé</t>
  </si>
  <si>
    <t>1721/08/09(+ le 8)</t>
  </si>
  <si>
    <t>x BOUFARD Pierre</t>
  </si>
  <si>
    <t>1721/11/03</t>
  </si>
  <si>
    <t>MOUNER</t>
  </si>
  <si>
    <t>Cl.Alexandre</t>
  </si>
  <si>
    <t>Jq x DUBONINE Marie</t>
  </si>
  <si>
    <t>GOUPEIL</t>
  </si>
  <si>
    <t>x GAURIAULT Jean</t>
  </si>
  <si>
    <t>1722/01/05</t>
  </si>
  <si>
    <t>vieux garçon</t>
  </si>
  <si>
    <t>bs=GELIN Marie</t>
  </si>
  <si>
    <t>1722/03/20</t>
  </si>
  <si>
    <t>Le Gas</t>
  </si>
  <si>
    <t>g=GUITTON Fs;bf=CHAPOT Mathurin</t>
  </si>
  <si>
    <t>1722/05/17</t>
  </si>
  <si>
    <t>MERANDE</t>
  </si>
  <si>
    <t>x PROUST François</t>
  </si>
  <si>
    <t>Pierre md x ESSERTEAU M.</t>
  </si>
  <si>
    <t>gm=ROSSEGAND Guyonne</t>
  </si>
  <si>
    <t>1675/02/23</t>
  </si>
  <si>
    <t>1683/08/09</t>
  </si>
  <si>
    <t>SABY</t>
  </si>
  <si>
    <t xml:space="preserve">x MOREAU Joseph </t>
  </si>
  <si>
    <t>1679/03/22</t>
  </si>
  <si>
    <t>SAUVREAU</t>
  </si>
  <si>
    <t>x RUSSEIL Jean</t>
  </si>
  <si>
    <t>1677/09/05</t>
  </si>
  <si>
    <t>Roche Cochon</t>
  </si>
  <si>
    <t>Pierre droguetier</t>
  </si>
  <si>
    <t>pottier</t>
  </si>
  <si>
    <t>1668/08/21</t>
  </si>
  <si>
    <t>1675/12/13</t>
  </si>
  <si>
    <t>Mathurin x BEAUJAULT Marie</t>
  </si>
  <si>
    <t>1683/09/03</t>
  </si>
  <si>
    <t>6m</t>
  </si>
  <si>
    <t>1675/12/10</t>
  </si>
  <si>
    <t>CHAZAY</t>
  </si>
  <si>
    <t>1679/03/09(ou04/16 suivant copie)</t>
  </si>
  <si>
    <t>église à la place seigneuriale</t>
  </si>
  <si>
    <t>CLAVERIER (de)</t>
  </si>
  <si>
    <t>Jq esc. sgr de la Rousselière x Jacquette de DUSSEAU héritière principale de M. et Mme de la TOUR sgrs d'Allonne</t>
  </si>
  <si>
    <t>1679/05/05</t>
  </si>
  <si>
    <t>COCHON</t>
  </si>
  <si>
    <t>x RAGNEAU Mathurin</t>
  </si>
  <si>
    <t>seul acte de 1679 écrit f°100 par RONDEL après les actes de 1678</t>
  </si>
  <si>
    <t>1671/10/12</t>
  </si>
  <si>
    <t>La Roche Cochon</t>
  </si>
  <si>
    <t>J. x FOUCHER Marie</t>
  </si>
  <si>
    <t>1675/12/22</t>
  </si>
  <si>
    <t>1683/05/14</t>
  </si>
  <si>
    <t>DANNELOT</t>
  </si>
  <si>
    <t>Gilebert</t>
  </si>
  <si>
    <t>Claude x GUINARD Marie</t>
  </si>
  <si>
    <t>marraine= GUINARD Françoise</t>
  </si>
  <si>
    <t>1690/01/05</t>
  </si>
  <si>
    <t>bf= MESNARD Olivier</t>
  </si>
  <si>
    <t>1691/01/</t>
  </si>
  <si>
    <t>GASNIN Jean; neveu = FOURRé Jacques</t>
  </si>
  <si>
    <t>1691/04/30</t>
  </si>
  <si>
    <t>1691/05/29</t>
  </si>
  <si>
    <t>1691/06/05</t>
  </si>
  <si>
    <t>l'Auga---</t>
  </si>
  <si>
    <t>BOYS</t>
  </si>
  <si>
    <t>vve GUERINEAU René</t>
  </si>
  <si>
    <t>BARANTANGE</t>
  </si>
  <si>
    <t>1724/04/29</t>
  </si>
  <si>
    <t>bf=CHAISNE Pierre</t>
  </si>
  <si>
    <t>xPOINDOR Mathurin</t>
  </si>
  <si>
    <t>1724/05/14</t>
  </si>
  <si>
    <t>BERTINEAU</t>
  </si>
  <si>
    <t>vve FOURé Joseph</t>
  </si>
  <si>
    <t>1724/05/28</t>
  </si>
  <si>
    <t>vve PINAULT Louis (dernier mari)</t>
  </si>
  <si>
    <t>BONNEVEUF P.;pf=BOUCHET Marie; BOUCHET René;n=FOURNIER J.;GUINARD Ls</t>
  </si>
  <si>
    <t>René x BEGET Marie</t>
  </si>
  <si>
    <t>1724/08/23</t>
  </si>
  <si>
    <t>4m</t>
  </si>
  <si>
    <t>M CASSEREAU et Mme MEUNIER</t>
  </si>
  <si>
    <t>nourrice=DOUSSIN Marguerite</t>
  </si>
  <si>
    <t>1724/08/24</t>
  </si>
  <si>
    <t>3s</t>
  </si>
  <si>
    <t>Pierre x YVRON Jeanne</t>
  </si>
  <si>
    <t>1724/09/18</t>
  </si>
  <si>
    <t>Jean x LOGAIS Marie</t>
  </si>
  <si>
    <t>1724/09/26</t>
  </si>
  <si>
    <t>Pierre x BERTAULT Marie</t>
  </si>
  <si>
    <t>1724/09/30</t>
  </si>
  <si>
    <t>TALLEBOT</t>
  </si>
  <si>
    <t>1724/10/05</t>
  </si>
  <si>
    <t>1724/10/07</t>
  </si>
  <si>
    <t>La Rousiere</t>
  </si>
  <si>
    <t>mère=GAILLARDE Françoise</t>
  </si>
  <si>
    <t>xRAGONNEAU Antoinette</t>
  </si>
  <si>
    <t>1724/10/09</t>
  </si>
  <si>
    <t>1724/10/12</t>
  </si>
  <si>
    <t>Louis x CHARLIERRE Françoise</t>
  </si>
  <si>
    <t>15m</t>
  </si>
  <si>
    <t>Marc x TOUIN Marie</t>
  </si>
  <si>
    <t>1724/10/16</t>
  </si>
  <si>
    <t>Jacques x RUSEIL Jeanne</t>
  </si>
  <si>
    <t>1724/10/18</t>
  </si>
  <si>
    <t>Jean x AUDEBRAND Jeanne</t>
  </si>
  <si>
    <t>Ladourié</t>
  </si>
  <si>
    <t>x CRAYREAU Jacques</t>
  </si>
  <si>
    <t>x BEAUJAULT Marie</t>
  </si>
  <si>
    <t>1694/02/12</t>
  </si>
  <si>
    <t>1694/06/17</t>
  </si>
  <si>
    <t>GUARINEAU</t>
  </si>
  <si>
    <t>Retail,Maisonneuve</t>
  </si>
  <si>
    <t>f et fils=GUARINEAU Mathurin</t>
  </si>
  <si>
    <t>1694/07/</t>
  </si>
  <si>
    <t>1694/08/10</t>
  </si>
  <si>
    <t>enf=GAILLARD Fs et Je</t>
  </si>
  <si>
    <t>1694/11/13</t>
  </si>
  <si>
    <t>1675/01/13</t>
  </si>
  <si>
    <t>1675/04/26</t>
  </si>
  <si>
    <t>1675/07/06</t>
  </si>
  <si>
    <t>1677/05/27</t>
  </si>
  <si>
    <t>JIRAUD</t>
  </si>
  <si>
    <t>Hieraume</t>
  </si>
  <si>
    <t>1668/10/28</t>
  </si>
  <si>
    <t>vve GUINARD Noël</t>
  </si>
  <si>
    <t>e=GUINARD Marie et Anne, g=BOUCHET P.</t>
  </si>
  <si>
    <t>1682/03/09</t>
  </si>
  <si>
    <t>LE MOISNE</t>
  </si>
  <si>
    <t>Ls x GUILLEBAULT Renée</t>
  </si>
  <si>
    <t>1675/09/13</t>
  </si>
  <si>
    <t>1675/09/15</t>
  </si>
  <si>
    <t>1681/12/06</t>
  </si>
  <si>
    <t>x CHEVALIER François (Mre) hostelier au Cheval blanc</t>
  </si>
  <si>
    <t>o= TILLEUX Jacques signe</t>
  </si>
  <si>
    <t>1683/10/16</t>
  </si>
  <si>
    <t>signé TILLEUX prêtre et BOUCHET P.</t>
  </si>
  <si>
    <t>1679/02/15</t>
  </si>
  <si>
    <t>LECOUR</t>
  </si>
  <si>
    <t>x GAULTIER mre</t>
  </si>
  <si>
    <t>1675/07/09</t>
  </si>
  <si>
    <t>4j</t>
  </si>
  <si>
    <t>1668/04/26</t>
  </si>
  <si>
    <t>1668/11/01</t>
  </si>
  <si>
    <t>pauvre garçon</t>
  </si>
  <si>
    <t>1675/09/25</t>
  </si>
  <si>
    <t>1675/09/26</t>
  </si>
  <si>
    <t>1683/08/16</t>
  </si>
  <si>
    <t>57v</t>
  </si>
  <si>
    <t>1699/06/29</t>
  </si>
  <si>
    <t>x GUINARD Marie</t>
  </si>
  <si>
    <t>1716?</t>
  </si>
  <si>
    <t>BERNARDEAU de la Marchandière</t>
  </si>
  <si>
    <t>fils= B.Louis; SABOUR.. Marie</t>
  </si>
  <si>
    <t>1716/11/20</t>
  </si>
  <si>
    <t>BEAUJOUR</t>
  </si>
  <si>
    <t>g=NIVAULT Fs, SABIRON P.</t>
  </si>
  <si>
    <t>1717/01/06</t>
  </si>
  <si>
    <t>La Ranfiere</t>
  </si>
  <si>
    <t>1717/02/24</t>
  </si>
  <si>
    <t>1725/03/05</t>
  </si>
  <si>
    <t>enf=MIOT Michel, Ls</t>
  </si>
  <si>
    <t>1725/03/12</t>
  </si>
  <si>
    <t>10m</t>
  </si>
  <si>
    <t>Pierre x SEIGNEURET Marie</t>
  </si>
  <si>
    <t>1725/11/06</t>
  </si>
  <si>
    <t>x BONNEVEUF Jeant</t>
  </si>
  <si>
    <t>1725/12/18</t>
  </si>
  <si>
    <t>egl du Bois d'allonne</t>
  </si>
  <si>
    <t>SILLIER</t>
  </si>
  <si>
    <t>thuillier du Bois d'allonne</t>
  </si>
  <si>
    <t>x COUDREAU Charlotte</t>
  </si>
  <si>
    <t>1726/11/26</t>
  </si>
  <si>
    <t>GOUISSON</t>
  </si>
  <si>
    <t>Thouet</t>
  </si>
  <si>
    <t>servante des deux BAREAU</t>
  </si>
  <si>
    <t>1727/09/19</t>
  </si>
  <si>
    <t>La Limouziniere</t>
  </si>
  <si>
    <t xml:space="preserve">vallet du metayer </t>
  </si>
  <si>
    <t>fille=ALLARD Marie</t>
  </si>
  <si>
    <t>1728/07/04</t>
  </si>
  <si>
    <t>JANDRONNEAU</t>
  </si>
  <si>
    <t>1729/03/06(avril sans doute)</t>
  </si>
  <si>
    <t>x VREUGNAULT Jacques</t>
  </si>
  <si>
    <t>1729/03/16</t>
  </si>
  <si>
    <t>sr de la Mariolliere</t>
  </si>
  <si>
    <t>46 mort subite</t>
  </si>
  <si>
    <t>xMAYNIER Marie Mme</t>
  </si>
  <si>
    <t>csg=GIRAULT P. sr de Chateliers, OLIVIER Fs (signent)</t>
  </si>
  <si>
    <t>1730/09/15</t>
  </si>
  <si>
    <t>1730/12/28</t>
  </si>
  <si>
    <t>1730/12/29</t>
  </si>
  <si>
    <t>frère de Marie + la veille</t>
  </si>
  <si>
    <t>1731/03/07</t>
  </si>
  <si>
    <t>Madeleine M.</t>
  </si>
  <si>
    <t>x LAPIERRE Tourteron Louis</t>
  </si>
  <si>
    <t>1732/01/après 16</t>
  </si>
  <si>
    <t>Ls x QUINTARD Radegonde</t>
  </si>
  <si>
    <t>1732/08/07</t>
  </si>
  <si>
    <t>AUDOUIN</t>
  </si>
  <si>
    <t>x AUDEBRAND Charles</t>
  </si>
  <si>
    <t>1732/10/14</t>
  </si>
  <si>
    <t>1722/08/24</t>
  </si>
  <si>
    <t>x MERLE Charle(sic)</t>
  </si>
  <si>
    <t>1723/05/28</t>
  </si>
  <si>
    <t>vve GILBERT</t>
  </si>
  <si>
    <t>g=BOUTRON, CHAYNEAU</t>
  </si>
  <si>
    <t>1724/01/02</t>
  </si>
  <si>
    <t>Les Rousselieres</t>
  </si>
  <si>
    <t>Jean x MOYNATON Renée</t>
  </si>
  <si>
    <t>1724/01/04</t>
  </si>
  <si>
    <t>Les Biraudieres</t>
  </si>
  <si>
    <t>mère=PEIN Marguerite</t>
  </si>
  <si>
    <t>TROUVE</t>
  </si>
  <si>
    <t>1724/01/20</t>
  </si>
  <si>
    <t>BOULINEAU</t>
  </si>
  <si>
    <t>LOGAIS</t>
  </si>
  <si>
    <t>fils=GUERINEAU P.</t>
  </si>
  <si>
    <t>1724/02/13</t>
  </si>
  <si>
    <t>1668/03/20</t>
  </si>
  <si>
    <t>1676/04/13</t>
  </si>
  <si>
    <t>l'Audouinère</t>
  </si>
  <si>
    <t>1682/05/26</t>
  </si>
  <si>
    <t>vf BAUDET Perrette</t>
  </si>
  <si>
    <t>g=PAISTRAULT J.;n=SOULET Jq</t>
  </si>
  <si>
    <t>1674/01/07</t>
  </si>
  <si>
    <t>1675/01/24</t>
  </si>
  <si>
    <t>Parents</t>
  </si>
  <si>
    <t>Age</t>
  </si>
  <si>
    <t>Métier</t>
  </si>
  <si>
    <t>Lieu</t>
  </si>
  <si>
    <t>Tadet</t>
  </si>
  <si>
    <t>cherbonnier</t>
  </si>
  <si>
    <t>les Tremblais</t>
  </si>
  <si>
    <t>bordier</t>
  </si>
  <si>
    <t>+ ds sa maison</t>
  </si>
  <si>
    <t>tailleur d'habits</t>
  </si>
  <si>
    <t>1689?</t>
  </si>
  <si>
    <t>x AUDEBRAND Jean</t>
  </si>
  <si>
    <t>parents = GUIBERT Pierre; GAILLARD Louis</t>
  </si>
  <si>
    <t>1690/</t>
  </si>
  <si>
    <t>PARRéE</t>
  </si>
  <si>
    <t>24/25</t>
  </si>
  <si>
    <t>1724/03/17</t>
  </si>
  <si>
    <t>f=PILOT Ls</t>
  </si>
  <si>
    <t>1724/03/22</t>
  </si>
  <si>
    <t>Jacques x CHAPRON Josephte</t>
  </si>
  <si>
    <t>1724/03/23</t>
  </si>
  <si>
    <t>x GARDIEN Louis</t>
  </si>
  <si>
    <t>1724/03/27</t>
  </si>
  <si>
    <t>M.Chaterine</t>
  </si>
  <si>
    <t>1724/04/03</t>
  </si>
  <si>
    <t>2m</t>
  </si>
  <si>
    <t>Josepht x BERTAUDE Jeanne</t>
  </si>
  <si>
    <t>1724/04/09</t>
  </si>
  <si>
    <t>1737/01/24</t>
  </si>
  <si>
    <t>cymetiere, chapelle lieu de ses encestres</t>
  </si>
  <si>
    <t>1737/02/15</t>
  </si>
  <si>
    <t>1737/07/23</t>
  </si>
  <si>
    <t>enfant</t>
  </si>
  <si>
    <t>6sem</t>
  </si>
  <si>
    <t>père inconnu, mère=PIGEON Mad. de la Boixiere</t>
  </si>
  <si>
    <t>en nourrice chez SOULET bordier</t>
  </si>
  <si>
    <t>x GROLEAU</t>
  </si>
  <si>
    <t>Mathrurin</t>
  </si>
  <si>
    <t>Jacques</t>
  </si>
  <si>
    <t>autrefois garde bois à Foussay</t>
  </si>
  <si>
    <t xml:space="preserve">François </t>
  </si>
  <si>
    <t xml:space="preserve">François </t>
  </si>
  <si>
    <t xml:space="preserve">Pierre </t>
  </si>
  <si>
    <t>archer de la cie provinciale</t>
  </si>
  <si>
    <t xml:space="preserve">Gedeon </t>
  </si>
  <si>
    <t>sr de la Vergne</t>
  </si>
  <si>
    <t xml:space="preserve">Louis </t>
  </si>
  <si>
    <t>sourd et muet de naissance</t>
  </si>
  <si>
    <t>1738/02/25</t>
  </si>
  <si>
    <t>1738/03/04</t>
  </si>
  <si>
    <t>DEVALLéE</t>
  </si>
  <si>
    <t>M.Françoise delle</t>
  </si>
  <si>
    <t xml:space="preserve">x GUILLON Jean </t>
  </si>
  <si>
    <t>f=DEVALLéE Et. et Jq</t>
  </si>
  <si>
    <t>1738/03/10(B à Pamplie)</t>
  </si>
  <si>
    <t>3sem</t>
  </si>
  <si>
    <t>Jean seruyer</t>
  </si>
  <si>
    <t>x MIGNEAU Renée</t>
  </si>
  <si>
    <t>1738/03/31</t>
  </si>
  <si>
    <t>POYRIER</t>
  </si>
  <si>
    <t>La Roche Baudet</t>
  </si>
  <si>
    <t>x BICHON Pierre</t>
  </si>
  <si>
    <t>Jean x CHAUVET Marie</t>
  </si>
  <si>
    <t>1738/04/12</t>
  </si>
  <si>
    <t>FERRé</t>
  </si>
  <si>
    <t>militien de Clessé et de Nains</t>
  </si>
  <si>
    <t>ROBIN Etienne son maître</t>
  </si>
  <si>
    <t>1738/04/16</t>
  </si>
  <si>
    <t>1724/10/20</t>
  </si>
  <si>
    <t>vve 1 BEGET, x 2 GOULARD</t>
  </si>
  <si>
    <t>1m</t>
  </si>
  <si>
    <t>Laurent x GAYS Marie</t>
  </si>
  <si>
    <t>1724/10/24</t>
  </si>
  <si>
    <t>AIGNES</t>
  </si>
  <si>
    <t>Thomas me boulanger à Parthenay x SIONNEAU</t>
  </si>
  <si>
    <t>CLISSON Joseph nourrigon</t>
  </si>
  <si>
    <t>Guinardiere</t>
  </si>
  <si>
    <t>Renfrere</t>
  </si>
  <si>
    <t>François x FOUCHIER Josephte</t>
  </si>
  <si>
    <t>1724/10/29</t>
  </si>
  <si>
    <t>1724/10/31</t>
  </si>
  <si>
    <t>LIAUD</t>
  </si>
  <si>
    <t>Bossoniere</t>
  </si>
  <si>
    <t>Jacques x RICHARD Catherine</t>
  </si>
  <si>
    <t>1724/11/04</t>
  </si>
  <si>
    <t>x GELIN Jacques</t>
  </si>
  <si>
    <t>Josepht x Fse Renée</t>
  </si>
  <si>
    <t>1724/11/12</t>
  </si>
  <si>
    <t>AURI</t>
  </si>
  <si>
    <t>x DESCHANT Mathurin</t>
  </si>
  <si>
    <t>x BEAUNEVEUX Mathurin</t>
  </si>
  <si>
    <t>1695/02/21</t>
  </si>
  <si>
    <t>La Renollière</t>
  </si>
  <si>
    <t>gmère= BOUCHER Frse; o= POYAU Louis; tante= BAUDET</t>
  </si>
  <si>
    <t>1695/08/01</t>
  </si>
  <si>
    <t>L'Audouiniere</t>
  </si>
  <si>
    <t>vve CHAPRON</t>
  </si>
  <si>
    <t>1695/09/14</t>
  </si>
  <si>
    <t>mère=GUINARD Anne</t>
  </si>
  <si>
    <t>1696/</t>
  </si>
  <si>
    <t>SABIRON Bonnaventure et Pierre (s)</t>
  </si>
  <si>
    <t>1696/10/</t>
  </si>
  <si>
    <t>enf=TILLIEUX Jq</t>
  </si>
  <si>
    <t>1698/05/21</t>
  </si>
  <si>
    <t>La Cousaye</t>
  </si>
  <si>
    <t>x GUILBOT François</t>
  </si>
  <si>
    <t>1724/12/29 B à Pamplie le 1724/07/25</t>
  </si>
  <si>
    <t>5m</t>
  </si>
  <si>
    <t>Jean x VEILLONS Françoise M.</t>
  </si>
  <si>
    <t>1725/01/27</t>
  </si>
  <si>
    <t>trouvé mort sur le gd chemin, aucune plaie</t>
  </si>
  <si>
    <t>1725/01/28</t>
  </si>
  <si>
    <t>GAUVRIAU</t>
  </si>
  <si>
    <t>L'Amberrumiere</t>
  </si>
  <si>
    <t>x AIGLON François metayer</t>
  </si>
  <si>
    <t>1738/11/30</t>
  </si>
  <si>
    <t>1738/12/01</t>
  </si>
  <si>
    <t>GELINEAU</t>
  </si>
  <si>
    <t>vve GELLIN</t>
  </si>
  <si>
    <t>1738/12/07</t>
  </si>
  <si>
    <t>Jean x JOLLIT Chaterine</t>
  </si>
  <si>
    <t>1738/12/14</t>
  </si>
  <si>
    <t>JOLLIN</t>
  </si>
  <si>
    <t>RESNE--</t>
  </si>
  <si>
    <t>x GAILLARD Jaques</t>
  </si>
  <si>
    <t>f=SABIRON P.et André</t>
  </si>
  <si>
    <t>1739/01/01</t>
  </si>
  <si>
    <t>Françoise a donné marque de conversion</t>
  </si>
  <si>
    <t>x TILLEUX Gédéon</t>
  </si>
  <si>
    <t>enf=TILLEUX Frse; BRANGER René, BEAUJAULT Pierre, GOURBILLAULT J., VOYER René</t>
  </si>
  <si>
    <t>1740/01/01</t>
  </si>
  <si>
    <t>x CAILLé René</t>
  </si>
  <si>
    <t>1740/04/28</t>
  </si>
  <si>
    <t>vve COLEST François</t>
  </si>
  <si>
    <t>fils=COULEST J.et P.</t>
  </si>
  <si>
    <t>1740/05/19</t>
  </si>
  <si>
    <t>vve BOUCHET Bonaventure</t>
  </si>
  <si>
    <t>enf= BOUCHET Bon. et Etienne;g= BRANGER René; FOUCHER Jean</t>
  </si>
  <si>
    <t>1741/10/09</t>
  </si>
  <si>
    <t>1742/01/14</t>
  </si>
  <si>
    <t>près la petite porte de; l'église au lieu de ses encestres</t>
  </si>
  <si>
    <t>vve CHAPOT sacristain</t>
  </si>
  <si>
    <t>fils=CHAPOT prêtre curé du Bleuil</t>
  </si>
  <si>
    <t>1742/04/10</t>
  </si>
  <si>
    <t>HAYRAULT</t>
  </si>
  <si>
    <t>vve POTIRON Pierre</t>
  </si>
  <si>
    <t>1742/06/25</t>
  </si>
  <si>
    <t>GARINEAU</t>
  </si>
  <si>
    <t>x GITTON Jean</t>
  </si>
  <si>
    <t>1742/11/23</t>
  </si>
  <si>
    <t>GOUEL</t>
  </si>
  <si>
    <t>x BOUCHER Antoine</t>
  </si>
  <si>
    <t>1743/04/11</t>
  </si>
  <si>
    <t>vve GELLIN Jean</t>
  </si>
  <si>
    <t>1733/03/07</t>
  </si>
  <si>
    <t>M.Madeleine</t>
  </si>
  <si>
    <t>de Champdeniers</t>
  </si>
  <si>
    <t>Alexandre x PARIS Marie</t>
  </si>
  <si>
    <t>PARIS Marie de clisson de la Genière</t>
  </si>
  <si>
    <t>1733/04/04</t>
  </si>
  <si>
    <t>cimetière près de la crois de la mission</t>
  </si>
  <si>
    <t>Bonaventure x COUTURIER Marie</t>
  </si>
  <si>
    <t>BRANGé René, BOUCHET Etienne</t>
  </si>
  <si>
    <t>1733/06/07</t>
  </si>
  <si>
    <t>x CORNU Jcques</t>
  </si>
  <si>
    <t>1733/10/07</t>
  </si>
  <si>
    <t>Louisx QUINTARD Radegonde</t>
  </si>
  <si>
    <t>1733/10/23</t>
  </si>
  <si>
    <t>paralysé</t>
  </si>
  <si>
    <t>1734/05/04</t>
  </si>
  <si>
    <t>PELLEGRY</t>
  </si>
  <si>
    <t>vve AUDEBERT Sebastien</t>
  </si>
  <si>
    <t>1734/05/08</t>
  </si>
  <si>
    <t>la Biraudiere</t>
  </si>
  <si>
    <t>1724/02/19</t>
  </si>
  <si>
    <t>Arboniere</t>
  </si>
  <si>
    <t>x BOUFARD Louis</t>
  </si>
  <si>
    <t>1724/02/20</t>
  </si>
  <si>
    <t>BOUDRAND</t>
  </si>
  <si>
    <t>La Dageniere</t>
  </si>
  <si>
    <t>x ROUVERAU Simon</t>
  </si>
  <si>
    <t>1724/02/29</t>
  </si>
  <si>
    <t>1724/03/10</t>
  </si>
  <si>
    <t>Bastienx FOUCHIER Jeanne</t>
  </si>
  <si>
    <t>1724/03/12</t>
  </si>
  <si>
    <t>GABILLé</t>
  </si>
  <si>
    <t>xTAILLé Jean</t>
  </si>
  <si>
    <t>1724/03/15</t>
  </si>
  <si>
    <t>l'Ambrouiniere</t>
  </si>
  <si>
    <t>Jean x VEILLON Fse Marie</t>
  </si>
  <si>
    <t>IVONNET</t>
  </si>
  <si>
    <t>x BRANGER Nicolas</t>
  </si>
  <si>
    <t>1736/01/19</t>
  </si>
  <si>
    <t>chap. du Genest</t>
  </si>
  <si>
    <t>Antoine de la Paliniere</t>
  </si>
  <si>
    <t>1736/09/23</t>
  </si>
  <si>
    <t>7m</t>
  </si>
  <si>
    <t>Jq tisserand x COLLETTE de St Jean de Parthenay</t>
  </si>
  <si>
    <t>chez Ls BRAUT en nourrice</t>
  </si>
  <si>
    <t>1736/12/20</t>
  </si>
  <si>
    <t>CHABOISSEAU</t>
  </si>
  <si>
    <t>xMEUSNIER Jacques</t>
  </si>
  <si>
    <t>1746/01/11</t>
  </si>
  <si>
    <t>René x CORNUAU Victoire</t>
  </si>
  <si>
    <t>1746/03/04</t>
  </si>
  <si>
    <t>1746/03/13</t>
  </si>
  <si>
    <t>Louis (mort d'une chute de cheval)</t>
  </si>
  <si>
    <t>fils= DELAPIERRE LAUBINIERE; gendre= PALARDY</t>
  </si>
  <si>
    <t>1746/03/24</t>
  </si>
  <si>
    <t>fils= TILLEUX René</t>
  </si>
  <si>
    <t>1746/06/15</t>
  </si>
  <si>
    <t>paroisse St Etienne</t>
  </si>
  <si>
    <t>mors d'un jour de maladie</t>
  </si>
  <si>
    <t>fils=BLAIS Fs et Jq</t>
  </si>
  <si>
    <t>f=BLAIS Fs et Jq</t>
  </si>
  <si>
    <t>f=PRUNIER J.</t>
  </si>
  <si>
    <t>1747/09/24</t>
  </si>
  <si>
    <t>x MOULAURERIER Marie</t>
  </si>
  <si>
    <t>1747/10/29</t>
  </si>
  <si>
    <t>vve CHATIN Chaterine</t>
  </si>
  <si>
    <t>1748/03/22</t>
  </si>
  <si>
    <t>x BOUCHET Bonaventure notaire</t>
  </si>
  <si>
    <t>enf= Robert, Pierre, Bonaventure BOUCHET; AUDEBERT Jean, BONNENEVEUX Pierre</t>
  </si>
  <si>
    <t>1748/04/04</t>
  </si>
  <si>
    <t>2j</t>
  </si>
  <si>
    <t>1748/06/28</t>
  </si>
  <si>
    <t>Louis maitayer</t>
  </si>
  <si>
    <t>filles=PROUST M. et Renée;f=PROUST Jq et Fs; PROUST de la Bataillère; GUITTON Fs</t>
  </si>
  <si>
    <t>1748/11/01</t>
  </si>
  <si>
    <t>x sr RICHER dit La Croix</t>
  </si>
  <si>
    <t>1749/04/04</t>
  </si>
  <si>
    <t>x BOUET Pierre</t>
  </si>
  <si>
    <t>1749/05/</t>
  </si>
  <si>
    <t>1750/01/06</t>
  </si>
  <si>
    <t>PELLICIER</t>
  </si>
  <si>
    <t>x ROBERT maytayer du Retail</t>
  </si>
  <si>
    <t>1750/01/26</t>
  </si>
  <si>
    <t>x COUDEREAU Jacques</t>
  </si>
  <si>
    <t>1738/04/22</t>
  </si>
  <si>
    <t>1738/04/24</t>
  </si>
  <si>
    <t>1738/04/27</t>
  </si>
  <si>
    <t>BUSSEAU</t>
  </si>
  <si>
    <t>1738/05/05</t>
  </si>
  <si>
    <t>ELYE</t>
  </si>
  <si>
    <t>bp=GAUTEREAU Nicolas</t>
  </si>
  <si>
    <t>MAYRARD</t>
  </si>
  <si>
    <t>1738/05/10</t>
  </si>
  <si>
    <t>x CANTET Marie</t>
  </si>
  <si>
    <t>1738/05/31</t>
  </si>
  <si>
    <t>g=POTIRON Jean</t>
  </si>
  <si>
    <t>1738/06/13</t>
  </si>
  <si>
    <t>6j</t>
  </si>
  <si>
    <t>1738/07/07</t>
  </si>
  <si>
    <t>2sem</t>
  </si>
  <si>
    <t>J.x FOUCHER Renée</t>
  </si>
  <si>
    <t>1738/07/24</t>
  </si>
  <si>
    <t>mère=FOUCHER Je</t>
  </si>
  <si>
    <t>1738/08/13</t>
  </si>
  <si>
    <t>1738/08/17</t>
  </si>
  <si>
    <t>mère=GELLIN Renée</t>
  </si>
  <si>
    <t>1738/08/24</t>
  </si>
  <si>
    <t>moulin de la Guignardière</t>
  </si>
  <si>
    <t>1738/09/10</t>
  </si>
  <si>
    <t>Jean x DESCHAMPS Chaterine</t>
  </si>
  <si>
    <t>1738/09/18</t>
  </si>
  <si>
    <t>1724/11/19</t>
  </si>
  <si>
    <t>1724/11/25</t>
  </si>
  <si>
    <t>Rourie</t>
  </si>
  <si>
    <t>Louis x HERVE Françoise</t>
  </si>
  <si>
    <t>1724/12/04</t>
  </si>
  <si>
    <t>François x LAHAIS</t>
  </si>
  <si>
    <t>1724/12/08</t>
  </si>
  <si>
    <t>VIAULT</t>
  </si>
  <si>
    <t>vve SEIGNEURET</t>
  </si>
  <si>
    <t>1724/12/14</t>
  </si>
  <si>
    <t>François x RAGNEAU Perrine</t>
  </si>
  <si>
    <t>1724/12/21</t>
  </si>
  <si>
    <t>BARATONNE</t>
  </si>
  <si>
    <t>x PINAULT Barnabé metayer</t>
  </si>
  <si>
    <t>1724/12/24</t>
  </si>
  <si>
    <t>x DRILLAULT Marie</t>
  </si>
  <si>
    <t>petite fille en venant au monde</t>
  </si>
  <si>
    <t>f=BOUCHET Bonaventure</t>
  </si>
  <si>
    <t>1738/10/30</t>
  </si>
  <si>
    <t>Therese</t>
  </si>
  <si>
    <t>1738/11/03</t>
  </si>
  <si>
    <t>BARAUX</t>
  </si>
  <si>
    <t>1738/11/22</t>
  </si>
  <si>
    <t>fils=BODIN J.</t>
  </si>
  <si>
    <t>1738/11/25</t>
  </si>
  <si>
    <t>x DELAPIERRE Tourteron fabriqueur</t>
  </si>
  <si>
    <t>f= MAYNIER François</t>
  </si>
  <si>
    <t>1738/11/29</t>
  </si>
  <si>
    <t>x BLAIS Marie</t>
  </si>
  <si>
    <t>1755/03/09</t>
  </si>
  <si>
    <t>x DEMPTOUT Catherine</t>
  </si>
  <si>
    <t>f= AUDEBERT René; g= JOYAUD Pierre;cs= VERGER Augustin, BOUCHET B., CHAUVIN</t>
  </si>
  <si>
    <t>1755/03/18</t>
  </si>
  <si>
    <t>DUPON</t>
  </si>
  <si>
    <t>x FOURé Jacques</t>
  </si>
  <si>
    <t>OLIVIER Fs; RICHARD Pierre</t>
  </si>
  <si>
    <t>1755/04/01</t>
  </si>
  <si>
    <t>x CARI Marie</t>
  </si>
  <si>
    <t>1755/09/18</t>
  </si>
  <si>
    <t>x GUERINEAU Françoise</t>
  </si>
  <si>
    <t>cs=BOUCHET René Bonaventure;n=BEAUJAULT René,OLIIVER Jq</t>
  </si>
  <si>
    <t>1755/12/11</t>
  </si>
  <si>
    <t>x GUILLOTEAU Isac</t>
  </si>
  <si>
    <t>1755/12/14</t>
  </si>
  <si>
    <t>LARGEAUX</t>
  </si>
  <si>
    <t>x BRETON Charles</t>
  </si>
  <si>
    <t>nièce de +LE BATEUX Mathurin curé d'Allonne</t>
  </si>
  <si>
    <t>1756/02/18</t>
  </si>
  <si>
    <t>f=GIRAULT Fs</t>
  </si>
  <si>
    <t>1756/12/08</t>
  </si>
  <si>
    <t>chap. de la Magdeleine ds le cimetière</t>
  </si>
  <si>
    <t>x PELTIER Jean</t>
  </si>
  <si>
    <t>1757/02/19</t>
  </si>
  <si>
    <t>vve BARANGER René</t>
  </si>
  <si>
    <t>g=RICOCHON P.; f= BOUCHET Et.; n=CHAUVIN Jean, BOUCHET R.B., et René</t>
  </si>
  <si>
    <t>1757/08/19</t>
  </si>
  <si>
    <t>vf ROTURIER Marie</t>
  </si>
  <si>
    <t>enf=Robert Bon.,Pierre Bon., René BOUCHET; g=CORNUAU Augustin</t>
  </si>
  <si>
    <t>1758/09/08</t>
  </si>
  <si>
    <t>x QUINTARD Jeanne</t>
  </si>
  <si>
    <t>1758/12/15</t>
  </si>
  <si>
    <t>x BOUCHET M.Charlotte</t>
  </si>
  <si>
    <t>CHABOISSEAU J.,CERCEAU René</t>
  </si>
  <si>
    <t>1743/04/18</t>
  </si>
  <si>
    <t>1744/01/06</t>
  </si>
  <si>
    <t>CLAVEURIER</t>
  </si>
  <si>
    <t>1744/05/10</t>
  </si>
  <si>
    <t>1744/07/17</t>
  </si>
  <si>
    <t>GIRAUD MARCHETAUD</t>
  </si>
  <si>
    <t>x COUDREAUD Antoinette</t>
  </si>
  <si>
    <t>1744/08/20</t>
  </si>
  <si>
    <t>MARITEAU</t>
  </si>
  <si>
    <t>Angelique delle</t>
  </si>
  <si>
    <t>1744/09/08</t>
  </si>
  <si>
    <t>chapelle du Genet</t>
  </si>
  <si>
    <t>François sr de la Gestière</t>
  </si>
  <si>
    <t>fille=ALLARD M.Fse x BOUCHET; n=ESQUOT J.Bapt.</t>
  </si>
  <si>
    <t>1744/09/10</t>
  </si>
  <si>
    <t>Charlotte (delle) en la chapelle du Genet</t>
  </si>
  <si>
    <t>f=BOUCHET Antoine et Thomas</t>
  </si>
  <si>
    <t>1745/01/08</t>
  </si>
  <si>
    <t>DAZELLE</t>
  </si>
  <si>
    <t>x 2e n. BAUJAULT Fs</t>
  </si>
  <si>
    <t>1745/04/03</t>
  </si>
  <si>
    <t>x FOUCHER Jean</t>
  </si>
  <si>
    <t>1745/04/27</t>
  </si>
  <si>
    <t>M.François</t>
  </si>
  <si>
    <t>26m</t>
  </si>
  <si>
    <t>Cl.Ch.x NIVAULT Fse</t>
  </si>
  <si>
    <t>1745/07/27</t>
  </si>
  <si>
    <t>1734/08/20</t>
  </si>
  <si>
    <t>de LAUZON</t>
  </si>
  <si>
    <t>fils en nourrice chez REAU</t>
  </si>
  <si>
    <t>sr de la Rouliere</t>
  </si>
  <si>
    <t>1734/11/08</t>
  </si>
  <si>
    <t>x AYRAULT</t>
  </si>
  <si>
    <t>1734/12/15</t>
  </si>
  <si>
    <t>BAUSAY</t>
  </si>
  <si>
    <t>vieille fille</t>
  </si>
  <si>
    <t>1735/09/01</t>
  </si>
  <si>
    <t>gm = CONNEAU Fse; BOUCHET Suzanne Fse</t>
  </si>
  <si>
    <t>sindic de la paroisse</t>
  </si>
  <si>
    <t>enf=FOURé J.et Philippe; f=FOURé Joseph;g=GAILLARD Fs</t>
  </si>
  <si>
    <t>1745/10/28</t>
  </si>
  <si>
    <t>M.Fse Charlotte</t>
  </si>
  <si>
    <t>Robert Bon. x CONNEAU Fse</t>
  </si>
  <si>
    <t>1745/11/09</t>
  </si>
  <si>
    <t>NICOLEAU</t>
  </si>
  <si>
    <t>RICHARD Piere</t>
  </si>
  <si>
    <t>bf = BARATON Fs, Ls, P.;cs remué= BONNIN Fs</t>
  </si>
  <si>
    <t>1770/08/14</t>
  </si>
  <si>
    <t>noyée au Retail , levée du corps par sr ROSGARD proc.fiscal de Mr GUILON sgr du Retail,enterrée ayant sur le front, le cachet du sr GUILON</t>
  </si>
  <si>
    <t>1770/09/21</t>
  </si>
  <si>
    <t>la Roche Cochon</t>
  </si>
  <si>
    <t>aux nourisses</t>
  </si>
  <si>
    <t>Fs x CALLIER Marie</t>
  </si>
  <si>
    <t>1772/08/02</t>
  </si>
  <si>
    <t>GUILLON</t>
  </si>
  <si>
    <t>licencier es loix</t>
  </si>
  <si>
    <t>senechal de Pressigny</t>
  </si>
  <si>
    <t>1772/10/21</t>
  </si>
  <si>
    <t>x CONNEAU Françoise</t>
  </si>
  <si>
    <t>1774/02/28</t>
  </si>
  <si>
    <t>x DAY Pierre</t>
  </si>
  <si>
    <t>signé BOUCHET René</t>
  </si>
  <si>
    <t>1775/10/10</t>
  </si>
  <si>
    <t>MONAIS</t>
  </si>
  <si>
    <t>vve DELAPIERRE René sr Loubiniere</t>
  </si>
  <si>
    <t>1775/11/25</t>
  </si>
  <si>
    <t>vve BERNAUDEAU</t>
  </si>
  <si>
    <t>1777/01/01</t>
  </si>
  <si>
    <t>moulin du Retail</t>
  </si>
  <si>
    <t>1777/09/25</t>
  </si>
  <si>
    <t>vve BARANGER Alexandre</t>
  </si>
  <si>
    <t>1778/07/30</t>
  </si>
  <si>
    <t>au bourg</t>
  </si>
  <si>
    <t>f=BOUCHET P., MOULIN M.Charlotte, BOUCHET Suz.;bs=CONNEAU Fse</t>
  </si>
  <si>
    <t>1779/10/14</t>
  </si>
  <si>
    <t>P.Jean Marie</t>
  </si>
  <si>
    <t>la Villatiere</t>
  </si>
  <si>
    <t>x ALLARD M.Magdeleine</t>
  </si>
  <si>
    <t>bf=TAFFOIREAU Fs, GAIGNEUR Joseph,ALLARD M.Je</t>
  </si>
  <si>
    <t>1781/03/26</t>
  </si>
  <si>
    <t>Maisonneuve</t>
  </si>
  <si>
    <t>1750/03/22</t>
  </si>
  <si>
    <t>BIBAULT</t>
  </si>
  <si>
    <t>sgr de la Ferolliere</t>
  </si>
  <si>
    <t>vve MEUNIER Pierre</t>
  </si>
  <si>
    <t>1750/07/02</t>
  </si>
  <si>
    <t>sgr d'Humé</t>
  </si>
  <si>
    <t>1750/08/30</t>
  </si>
  <si>
    <t>egl Bois d'Allonne</t>
  </si>
  <si>
    <t>MANDR--</t>
  </si>
  <si>
    <t xml:space="preserve">vve PIJETTY </t>
  </si>
  <si>
    <t>fils= PHIERRY Etienne prieur du Bois d'Allonne</t>
  </si>
  <si>
    <t>1750/11/12</t>
  </si>
  <si>
    <t>enf=FOUCHER Ls et P.;g=MARTINEAU Mathurin</t>
  </si>
  <si>
    <t>1751/03/18</t>
  </si>
  <si>
    <t>x SABIRON René</t>
  </si>
  <si>
    <t>1751/11/30</t>
  </si>
  <si>
    <t>1752/02/22</t>
  </si>
  <si>
    <t>1752/05/27</t>
  </si>
  <si>
    <t>Pierre x BOUCHET Marie</t>
  </si>
  <si>
    <t>fils=GERBIER Jacques</t>
  </si>
  <si>
    <t>1754/01/18</t>
  </si>
  <si>
    <t>1754/01/20</t>
  </si>
  <si>
    <t>x MEUNIER Françoise</t>
  </si>
  <si>
    <t>1754/11/07</t>
  </si>
  <si>
    <t>village de la Petite Maison</t>
  </si>
  <si>
    <t>bf= FOURé Pierre signe</t>
  </si>
  <si>
    <t>1755/01/06</t>
  </si>
  <si>
    <t>x BOUCHET Marie</t>
  </si>
  <si>
    <t>mère=OSANNE Fse</t>
  </si>
  <si>
    <t>1738/09/24</t>
  </si>
  <si>
    <t>1738/09/27</t>
  </si>
  <si>
    <t>VERGN--</t>
  </si>
  <si>
    <t>1738/10/13</t>
  </si>
  <si>
    <t>1738/10/14</t>
  </si>
  <si>
    <t>vve MERLE Pierre</t>
  </si>
  <si>
    <t>1738/10/18</t>
  </si>
  <si>
    <t>Jacques x AIGUILLON Renée</t>
  </si>
  <si>
    <t>COMPAIGNON</t>
  </si>
  <si>
    <t>François (maire qui écrit jusqu'au 4)</t>
  </si>
  <si>
    <t>Fremaudière Ecureau</t>
  </si>
  <si>
    <t>fermier</t>
  </si>
  <si>
    <t>Le Plessis</t>
  </si>
  <si>
    <t>métayer</t>
  </si>
  <si>
    <t>bf=BOUCHET Robert;gendre=TEXIER Gilbert;neveu=BOUCHET Fs et Robert; fille=M.</t>
  </si>
  <si>
    <t>1755/03/04</t>
  </si>
  <si>
    <t>x QUINTARD Louis</t>
  </si>
  <si>
    <t>1781/12/25</t>
  </si>
  <si>
    <t>x CLISSON Marie</t>
  </si>
  <si>
    <t>f=CASSEREAU J.;csg=RUAULT Mathurin</t>
  </si>
  <si>
    <t>1783/07/18</t>
  </si>
  <si>
    <t>La Bissoudière</t>
  </si>
  <si>
    <t>Louis x CASSEREAU Gabrielle</t>
  </si>
  <si>
    <t>1785/08/06</t>
  </si>
  <si>
    <t>18m</t>
  </si>
  <si>
    <t>Jean x CHADRAULT Françoise</t>
  </si>
  <si>
    <t>15j</t>
  </si>
  <si>
    <t>Jean charbonnier x CHADRAULT Françoise</t>
  </si>
  <si>
    <t>1787/09/08</t>
  </si>
  <si>
    <t>vve BOUCHET Robert Bonaventure</t>
  </si>
  <si>
    <t>1788/01/30</t>
  </si>
  <si>
    <t>DELAPIERRE - TOURTERON</t>
  </si>
  <si>
    <t>René x BASTARD M.Florence</t>
  </si>
  <si>
    <t>1794/01/20 (1er pluviose II)</t>
  </si>
  <si>
    <t>BRéMAUD</t>
  </si>
  <si>
    <t>Pierre Jacques md colporteur</t>
  </si>
  <si>
    <t>° l'Argafre</t>
  </si>
  <si>
    <t>vf GARNIER Marie</t>
  </si>
  <si>
    <t>Pierre, 70a, md de Lafret à Secondigné x +MOREAU M.</t>
  </si>
  <si>
    <t>1794/03/20 (30 ventose II)</t>
  </si>
  <si>
    <t>BREMAULT</t>
  </si>
  <si>
    <t>Allonne depuis St Michel (° La Flosselière, Bressuire)</t>
  </si>
  <si>
    <t>1820/03/10 pas à Allonne (sép.rel.le 13 ds la chapelle de l'abbaye d'All.)</t>
  </si>
  <si>
    <t>BROUANT</t>
  </si>
  <si>
    <t>le Bignon</t>
  </si>
  <si>
    <t>f= CORNUAU Pierre</t>
  </si>
  <si>
    <t>1759/08/20</t>
  </si>
  <si>
    <t>vve SABIRON André</t>
  </si>
  <si>
    <t>1760/03/10</t>
  </si>
  <si>
    <t>Rose</t>
  </si>
  <si>
    <t>x FOUCHé Pierre</t>
  </si>
  <si>
    <t>o = ROSSEGAND Jacques</t>
  </si>
  <si>
    <t>1761/10/30</t>
  </si>
  <si>
    <t>bf=FOUCHé Pierre</t>
  </si>
  <si>
    <t>1762/11/16</t>
  </si>
  <si>
    <t>vve AUDEBERT</t>
  </si>
  <si>
    <t>g=ALLARD Celestin</t>
  </si>
  <si>
    <t>1762/12/13</t>
  </si>
  <si>
    <t>métairie de la Milanchère</t>
  </si>
  <si>
    <t>x SOULETTE Renée</t>
  </si>
  <si>
    <t>1764/03/18</t>
  </si>
  <si>
    <t>Robert Bonaventure x CONNEAU Françoise</t>
  </si>
  <si>
    <t>f= Jean et Françoise BOUCHET</t>
  </si>
  <si>
    <t>1765/04/10</t>
  </si>
  <si>
    <t>moulin Deschamps</t>
  </si>
  <si>
    <t>fils=MERCIER Antoine</t>
  </si>
  <si>
    <t>1765/08/25</t>
  </si>
  <si>
    <t>x COLLET Jean</t>
  </si>
  <si>
    <t>1766/07/06</t>
  </si>
  <si>
    <t>bourg</t>
  </si>
  <si>
    <t>vve BONNEVEUX</t>
  </si>
  <si>
    <t>f=BOUCHET Robert; neveu=BOUCHET Robert; filles=BONNEVEUX Marie,Lse et Marie</t>
  </si>
  <si>
    <t>1766/08/18</t>
  </si>
  <si>
    <t>GAUFRETEAU</t>
  </si>
  <si>
    <t>l'Ardoisiere</t>
  </si>
  <si>
    <t>1768/10/21</t>
  </si>
  <si>
    <t>Suzanne Françoise</t>
  </si>
  <si>
    <t>Jq François nre royal à Champdeniers x BOUCHET M.Florence</t>
  </si>
  <si>
    <t>la Giniere</t>
  </si>
  <si>
    <t>laboureur</t>
  </si>
  <si>
    <t>la Milanchère</t>
  </si>
  <si>
    <t>métayer</t>
  </si>
  <si>
    <t xml:space="preserve">Jean </t>
  </si>
  <si>
    <t>fabriqueur</t>
  </si>
  <si>
    <t xml:space="preserve">Augustin </t>
  </si>
  <si>
    <t>mtre chirurgien</t>
  </si>
  <si>
    <t>ALLONNE</t>
  </si>
  <si>
    <t>1770/04/05</t>
  </si>
  <si>
    <t>x BARATON Jean nre et huissier</t>
  </si>
</sst>
</file>

<file path=xl/styles.xml><?xml version="1.0" encoding="utf-8"?>
<styleSheet xmlns="http://schemas.openxmlformats.org/spreadsheetml/2006/main">
  <numFmts count="12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_-* #,##0&quot;€&quot;_-;\-* #,##0&quot;€&quot;_-;_-* &quot;-&quot;&quot;€&quot;_-;_-@_-"/>
    <numFmt numFmtId="165" formatCode="_-* #,##0_€_-;\-* #,##0_€_-;_-* &quot;-&quot;_€_-;_-@_-"/>
    <numFmt numFmtId="166" formatCode="_-* #,##0.00&quot;€&quot;_-;\-* #,##0.00&quot;€&quot;_-;_-* &quot;-&quot;??&quot;€&quot;_-;_-@_-"/>
    <numFmt numFmtId="167" formatCode="_-* #,##0.00_€_-;\-* #,##0.00_€_-;_-* &quot;-&quot;??_€_-;_-@_-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9"/>
      <name val="Times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i/>
      <sz val="9"/>
      <name val="Times"/>
      <family val="0"/>
    </font>
    <font>
      <sz val="9"/>
      <color indexed="8"/>
      <name val="Times"/>
      <family val="0"/>
    </font>
    <font>
      <sz val="9"/>
      <color indexed="8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5" fillId="0" borderId="0" xfId="0" applyFont="1" applyAlignment="1">
      <alignment/>
    </xf>
    <xf numFmtId="16" fontId="5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 quotePrefix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03"/>
  <sheetViews>
    <sheetView workbookViewId="0" topLeftCell="A363">
      <selection activeCell="F616" sqref="F616:F617"/>
    </sheetView>
  </sheetViews>
  <sheetFormatPr defaultColWidth="2.00390625" defaultRowHeight="12" customHeight="1"/>
  <cols>
    <col min="1" max="1" width="2.00390625" style="1" customWidth="1"/>
    <col min="2" max="2" width="2.625" style="1" customWidth="1"/>
    <col min="3" max="3" width="7.375" style="1" customWidth="1"/>
    <col min="4" max="4" width="9.00390625" style="1" customWidth="1"/>
    <col min="5" max="5" width="7.875" style="1" customWidth="1"/>
    <col min="6" max="6" width="6.25390625" style="1" customWidth="1"/>
    <col min="7" max="7" width="5.125" style="1" customWidth="1"/>
    <col min="8" max="8" width="7.125" style="1" customWidth="1"/>
    <col min="9" max="9" width="11.625" style="1" customWidth="1"/>
    <col min="10" max="10" width="12.00390625" style="1" customWidth="1"/>
    <col min="11" max="11" width="2.125" style="1" customWidth="1"/>
    <col min="12" max="12" width="14.00390625" style="1" customWidth="1"/>
    <col min="13" max="13" width="1.25" style="1" customWidth="1"/>
    <col min="14" max="16384" width="2.00390625" style="1" customWidth="1"/>
  </cols>
  <sheetData>
    <row r="1" spans="3:5" ht="12" customHeight="1">
      <c r="C1" s="1" t="s">
        <v>45</v>
      </c>
      <c r="D1" s="1" t="s">
        <v>46</v>
      </c>
      <c r="E1" s="1" t="s">
        <v>47</v>
      </c>
    </row>
    <row r="2" spans="3:13" ht="12" customHeight="1">
      <c r="C2" s="1" t="s">
        <v>48</v>
      </c>
      <c r="D2" s="1" t="s">
        <v>49</v>
      </c>
      <c r="E2" s="1" t="s">
        <v>50</v>
      </c>
      <c r="F2" s="1" t="s">
        <v>51</v>
      </c>
      <c r="G2" s="1" t="s">
        <v>51</v>
      </c>
      <c r="H2" s="1" t="s">
        <v>52</v>
      </c>
      <c r="I2" s="1" t="s">
        <v>53</v>
      </c>
      <c r="J2" s="1" t="s">
        <v>190</v>
      </c>
      <c r="K2" s="1" t="s">
        <v>190</v>
      </c>
      <c r="L2" s="1" t="s">
        <v>191</v>
      </c>
      <c r="M2" s="1" t="s">
        <v>191</v>
      </c>
    </row>
    <row r="3" spans="7:13" ht="12" customHeight="1">
      <c r="G3" s="1" t="s">
        <v>192</v>
      </c>
      <c r="K3" s="1" t="s">
        <v>193</v>
      </c>
      <c r="M3" s="1" t="s">
        <v>193</v>
      </c>
    </row>
    <row r="4" spans="3:9" ht="12" customHeight="1">
      <c r="C4" s="1" t="s">
        <v>194</v>
      </c>
      <c r="D4" s="1" t="s">
        <v>195</v>
      </c>
      <c r="E4" s="1" t="s">
        <v>196</v>
      </c>
      <c r="F4" s="1" t="s">
        <v>197</v>
      </c>
      <c r="H4" s="1" t="s">
        <v>198</v>
      </c>
      <c r="I4" s="1" t="s">
        <v>199</v>
      </c>
    </row>
    <row r="5" spans="3:9" ht="12" customHeight="1">
      <c r="C5" s="1" t="s">
        <v>200</v>
      </c>
      <c r="D5" s="1" t="s">
        <v>201</v>
      </c>
      <c r="E5" s="1" t="s">
        <v>197</v>
      </c>
      <c r="F5" s="1" t="s">
        <v>202</v>
      </c>
      <c r="G5" s="1" t="s">
        <v>203</v>
      </c>
      <c r="H5" s="1" t="s">
        <v>204</v>
      </c>
      <c r="I5" s="1" t="s">
        <v>205</v>
      </c>
    </row>
    <row r="6" spans="3:9" ht="12" customHeight="1">
      <c r="C6" s="1" t="s">
        <v>206</v>
      </c>
      <c r="D6" s="1" t="s">
        <v>207</v>
      </c>
      <c r="E6" s="1" t="s">
        <v>208</v>
      </c>
      <c r="F6" s="1" t="s">
        <v>209</v>
      </c>
      <c r="G6" s="1" t="s">
        <v>210</v>
      </c>
      <c r="H6" s="1" t="s">
        <v>211</v>
      </c>
      <c r="I6" s="1" t="s">
        <v>212</v>
      </c>
    </row>
    <row r="7" spans="3:12" ht="12" customHeight="1">
      <c r="C7" s="1" t="s">
        <v>213</v>
      </c>
      <c r="D7" s="1" t="s">
        <v>214</v>
      </c>
      <c r="E7" s="1" t="s">
        <v>197</v>
      </c>
      <c r="F7" s="1" t="s">
        <v>215</v>
      </c>
      <c r="I7" s="1" t="s">
        <v>216</v>
      </c>
      <c r="J7" s="1" t="s">
        <v>217</v>
      </c>
      <c r="L7" s="1" t="s">
        <v>218</v>
      </c>
    </row>
    <row r="8" spans="3:9" ht="12" customHeight="1">
      <c r="C8" s="1" t="s">
        <v>219</v>
      </c>
      <c r="D8" s="1" t="s">
        <v>220</v>
      </c>
      <c r="E8" s="1" t="s">
        <v>221</v>
      </c>
      <c r="F8" s="1" t="s">
        <v>202</v>
      </c>
      <c r="H8" s="1" t="s">
        <v>222</v>
      </c>
      <c r="I8" s="1" t="s">
        <v>223</v>
      </c>
    </row>
    <row r="9" spans="3:12" ht="12" customHeight="1">
      <c r="C9" s="1" t="s">
        <v>224</v>
      </c>
      <c r="D9" s="1" t="s">
        <v>225</v>
      </c>
      <c r="E9" s="1" t="s">
        <v>226</v>
      </c>
      <c r="F9" s="1" t="s">
        <v>227</v>
      </c>
      <c r="I9" s="1" t="s">
        <v>228</v>
      </c>
      <c r="J9" s="1" t="s">
        <v>229</v>
      </c>
      <c r="K9" s="1" t="str">
        <f>"+ FOUCHIER"</f>
        <v>+ FOUCHIER</v>
      </c>
      <c r="L9" s="1" t="s">
        <v>230</v>
      </c>
    </row>
    <row r="10" spans="3:9" ht="12" customHeight="1">
      <c r="C10" s="1" t="s">
        <v>231</v>
      </c>
      <c r="D10" s="1" t="s">
        <v>232</v>
      </c>
      <c r="E10" s="1" t="s">
        <v>233</v>
      </c>
      <c r="F10" s="1" t="s">
        <v>221</v>
      </c>
      <c r="I10" s="1" t="s">
        <v>234</v>
      </c>
    </row>
    <row r="11" spans="3:9" ht="12" customHeight="1">
      <c r="C11" s="1" t="s">
        <v>231</v>
      </c>
      <c r="D11" s="1" t="s">
        <v>232</v>
      </c>
      <c r="E11" s="1" t="s">
        <v>235</v>
      </c>
      <c r="F11" s="1" t="s">
        <v>221</v>
      </c>
      <c r="I11" s="1" t="s">
        <v>234</v>
      </c>
    </row>
    <row r="12" spans="3:9" ht="12" customHeight="1">
      <c r="C12" s="1" t="s">
        <v>236</v>
      </c>
      <c r="D12" s="1" t="s">
        <v>237</v>
      </c>
      <c r="E12" s="1" t="s">
        <v>238</v>
      </c>
      <c r="F12" s="1" t="s">
        <v>239</v>
      </c>
      <c r="G12" s="1" t="s">
        <v>240</v>
      </c>
      <c r="H12" s="1" t="s">
        <v>241</v>
      </c>
      <c r="I12" s="1" t="s">
        <v>242</v>
      </c>
    </row>
    <row r="13" spans="3:9" ht="12" customHeight="1">
      <c r="C13" s="1" t="s">
        <v>243</v>
      </c>
      <c r="D13" s="1" t="s">
        <v>244</v>
      </c>
      <c r="E13" s="1" t="s">
        <v>245</v>
      </c>
      <c r="F13" s="1" t="s">
        <v>246</v>
      </c>
      <c r="G13" s="1" t="s">
        <v>247</v>
      </c>
      <c r="H13" s="1" t="s">
        <v>211</v>
      </c>
      <c r="I13" s="1" t="s">
        <v>248</v>
      </c>
    </row>
    <row r="14" spans="3:12" ht="12" customHeight="1">
      <c r="C14" s="1" t="s">
        <v>94</v>
      </c>
      <c r="D14" s="1" t="s">
        <v>95</v>
      </c>
      <c r="E14" s="1" t="s">
        <v>96</v>
      </c>
      <c r="F14" s="1" t="s">
        <v>97</v>
      </c>
      <c r="G14" s="1" t="s">
        <v>98</v>
      </c>
      <c r="H14" s="1" t="s">
        <v>211</v>
      </c>
      <c r="I14" s="1" t="s">
        <v>99</v>
      </c>
      <c r="J14" s="1" t="s">
        <v>100</v>
      </c>
      <c r="L14" s="1" t="s">
        <v>101</v>
      </c>
    </row>
    <row r="15" spans="3:9" ht="12" customHeight="1">
      <c r="C15" s="1" t="s">
        <v>102</v>
      </c>
      <c r="D15" s="1" t="s">
        <v>103</v>
      </c>
      <c r="E15" s="1" t="s">
        <v>197</v>
      </c>
      <c r="F15" s="1" t="s">
        <v>221</v>
      </c>
      <c r="G15" s="1" t="s">
        <v>104</v>
      </c>
      <c r="H15" s="1" t="s">
        <v>211</v>
      </c>
      <c r="I15" s="1" t="s">
        <v>105</v>
      </c>
    </row>
    <row r="16" spans="3:12" ht="12" customHeight="1">
      <c r="C16" s="1" t="s">
        <v>106</v>
      </c>
      <c r="D16" s="1" t="s">
        <v>107</v>
      </c>
      <c r="E16" s="1" t="s">
        <v>202</v>
      </c>
      <c r="F16" s="1" t="s">
        <v>202</v>
      </c>
      <c r="H16" s="1" t="s">
        <v>108</v>
      </c>
      <c r="I16" s="1" t="s">
        <v>109</v>
      </c>
      <c r="L16" s="1" t="s">
        <v>110</v>
      </c>
    </row>
    <row r="17" spans="3:12" ht="10.5">
      <c r="C17" s="1" t="s">
        <v>111</v>
      </c>
      <c r="D17" s="1" t="s">
        <v>112</v>
      </c>
      <c r="E17" s="1" t="s">
        <v>113</v>
      </c>
      <c r="F17" s="1" t="s">
        <v>227</v>
      </c>
      <c r="I17" s="1" t="s">
        <v>114</v>
      </c>
      <c r="J17" s="1" t="s">
        <v>115</v>
      </c>
      <c r="K17" s="1" t="s">
        <v>116</v>
      </c>
      <c r="L17" s="1" t="s">
        <v>117</v>
      </c>
    </row>
    <row r="18" spans="3:12" ht="10.5">
      <c r="C18" s="1" t="s">
        <v>118</v>
      </c>
      <c r="D18" s="1" t="s">
        <v>119</v>
      </c>
      <c r="E18" s="1" t="s">
        <v>208</v>
      </c>
      <c r="F18" s="1" t="s">
        <v>120</v>
      </c>
      <c r="I18" s="1" t="s">
        <v>121</v>
      </c>
      <c r="J18" s="1" t="s">
        <v>122</v>
      </c>
      <c r="L18" s="1" t="s">
        <v>123</v>
      </c>
    </row>
    <row r="19" spans="3:10" ht="10.5">
      <c r="C19" s="1" t="s">
        <v>124</v>
      </c>
      <c r="D19" s="1" t="s">
        <v>125</v>
      </c>
      <c r="E19" s="1" t="s">
        <v>226</v>
      </c>
      <c r="F19" s="1" t="s">
        <v>126</v>
      </c>
      <c r="I19" s="1" t="s">
        <v>127</v>
      </c>
      <c r="J19" s="1" t="s">
        <v>128</v>
      </c>
    </row>
    <row r="20" spans="3:12" ht="10.5">
      <c r="C20" s="1" t="s">
        <v>129</v>
      </c>
      <c r="D20" s="1" t="s">
        <v>130</v>
      </c>
      <c r="E20" s="1" t="s">
        <v>96</v>
      </c>
      <c r="F20" s="1" t="s">
        <v>221</v>
      </c>
      <c r="G20" s="1" t="s">
        <v>131</v>
      </c>
      <c r="H20" s="1" t="s">
        <v>211</v>
      </c>
      <c r="I20" s="1" t="s">
        <v>132</v>
      </c>
      <c r="J20" s="1" t="s">
        <v>133</v>
      </c>
      <c r="L20" s="1" t="s">
        <v>134</v>
      </c>
    </row>
    <row r="21" spans="3:9" ht="10.5">
      <c r="C21" s="1" t="s">
        <v>102</v>
      </c>
      <c r="D21" s="1" t="s">
        <v>130</v>
      </c>
      <c r="E21" s="1" t="s">
        <v>135</v>
      </c>
      <c r="F21" s="1" t="s">
        <v>202</v>
      </c>
      <c r="G21" s="1" t="s">
        <v>136</v>
      </c>
      <c r="H21" s="1" t="s">
        <v>137</v>
      </c>
      <c r="I21" s="1" t="s">
        <v>138</v>
      </c>
    </row>
    <row r="22" spans="3:12" ht="10.5">
      <c r="C22" s="1" t="s">
        <v>139</v>
      </c>
      <c r="D22" s="1" t="s">
        <v>140</v>
      </c>
      <c r="E22" s="1" t="s">
        <v>141</v>
      </c>
      <c r="F22" s="1" t="s">
        <v>142</v>
      </c>
      <c r="G22" s="1" t="s">
        <v>143</v>
      </c>
      <c r="I22" s="1" t="s">
        <v>91</v>
      </c>
      <c r="J22" s="1" t="s">
        <v>92</v>
      </c>
      <c r="K22" s="1" t="s">
        <v>116</v>
      </c>
      <c r="L22" s="1" t="s">
        <v>93</v>
      </c>
    </row>
    <row r="23" spans="3:12" ht="10.5">
      <c r="C23" s="1" t="s">
        <v>300</v>
      </c>
      <c r="D23" s="1" t="s">
        <v>301</v>
      </c>
      <c r="E23" s="1" t="s">
        <v>227</v>
      </c>
      <c r="F23" s="1" t="s">
        <v>302</v>
      </c>
      <c r="I23" s="1" t="s">
        <v>303</v>
      </c>
      <c r="J23" s="1" t="s">
        <v>304</v>
      </c>
      <c r="L23" s="1" t="s">
        <v>305</v>
      </c>
    </row>
    <row r="24" spans="3:10" ht="10.5">
      <c r="C24" s="1" t="s">
        <v>300</v>
      </c>
      <c r="D24" s="1" t="s">
        <v>301</v>
      </c>
      <c r="E24" s="1" t="s">
        <v>302</v>
      </c>
      <c r="F24" s="1" t="s">
        <v>302</v>
      </c>
      <c r="I24" s="1" t="s">
        <v>303</v>
      </c>
      <c r="J24" s="1" t="s">
        <v>306</v>
      </c>
    </row>
    <row r="25" spans="3:12" ht="10.5">
      <c r="C25" s="1" t="s">
        <v>307</v>
      </c>
      <c r="D25" s="1" t="s">
        <v>301</v>
      </c>
      <c r="E25" s="1" t="s">
        <v>197</v>
      </c>
      <c r="F25" s="1" t="s">
        <v>302</v>
      </c>
      <c r="I25" s="1" t="s">
        <v>303</v>
      </c>
      <c r="J25" s="1" t="s">
        <v>308</v>
      </c>
      <c r="K25" s="1" t="s">
        <v>116</v>
      </c>
      <c r="L25" s="1" t="s">
        <v>309</v>
      </c>
    </row>
    <row r="26" spans="3:12" ht="10.5">
      <c r="C26" s="1" t="s">
        <v>310</v>
      </c>
      <c r="D26" s="1" t="s">
        <v>311</v>
      </c>
      <c r="E26" s="1" t="s">
        <v>126</v>
      </c>
      <c r="F26" s="1" t="s">
        <v>221</v>
      </c>
      <c r="G26" s="1" t="s">
        <v>312</v>
      </c>
      <c r="I26" s="1" t="s">
        <v>313</v>
      </c>
      <c r="J26" s="1" t="s">
        <v>314</v>
      </c>
      <c r="L26" s="1" t="s">
        <v>315</v>
      </c>
    </row>
    <row r="27" spans="3:12" ht="10.5">
      <c r="C27" s="1" t="s">
        <v>316</v>
      </c>
      <c r="D27" s="1" t="s">
        <v>317</v>
      </c>
      <c r="E27" s="1" t="s">
        <v>233</v>
      </c>
      <c r="F27" s="1" t="s">
        <v>227</v>
      </c>
      <c r="I27" s="1" t="s">
        <v>318</v>
      </c>
      <c r="L27" s="1" t="s">
        <v>319</v>
      </c>
    </row>
    <row r="28" spans="3:9" ht="10.5">
      <c r="C28" s="1" t="s">
        <v>320</v>
      </c>
      <c r="D28" s="1" t="s">
        <v>321</v>
      </c>
      <c r="E28" s="1" t="s">
        <v>322</v>
      </c>
      <c r="F28" s="1" t="s">
        <v>227</v>
      </c>
      <c r="H28" s="1" t="s">
        <v>323</v>
      </c>
      <c r="I28" s="1" t="s">
        <v>324</v>
      </c>
    </row>
    <row r="29" spans="3:9" ht="10.5">
      <c r="C29" s="1" t="s">
        <v>325</v>
      </c>
      <c r="D29" s="1" t="s">
        <v>326</v>
      </c>
      <c r="E29" s="1" t="s">
        <v>96</v>
      </c>
      <c r="F29" s="1" t="s">
        <v>141</v>
      </c>
      <c r="I29" s="1" t="s">
        <v>327</v>
      </c>
    </row>
    <row r="30" spans="3:10" ht="10.5">
      <c r="C30" s="1" t="s">
        <v>328</v>
      </c>
      <c r="D30" s="1" t="s">
        <v>329</v>
      </c>
      <c r="E30" s="1" t="s">
        <v>330</v>
      </c>
      <c r="F30" s="1" t="str">
        <f>"+François"</f>
        <v>+François</v>
      </c>
      <c r="H30" s="1" t="s">
        <v>331</v>
      </c>
      <c r="I30" s="1" t="s">
        <v>332</v>
      </c>
      <c r="J30" s="1" t="s">
        <v>333</v>
      </c>
    </row>
    <row r="31" spans="3:12" ht="10.5">
      <c r="C31" s="1" t="s">
        <v>334</v>
      </c>
      <c r="D31" s="1" t="s">
        <v>335</v>
      </c>
      <c r="E31" s="1" t="s">
        <v>215</v>
      </c>
      <c r="F31" s="1" t="s">
        <v>336</v>
      </c>
      <c r="L31" s="1" t="s">
        <v>337</v>
      </c>
    </row>
    <row r="32" spans="3:6" ht="10.5">
      <c r="C32" s="1" t="s">
        <v>338</v>
      </c>
      <c r="D32" s="1" t="s">
        <v>339</v>
      </c>
      <c r="E32" s="1" t="s">
        <v>340</v>
      </c>
      <c r="F32" s="1" t="s">
        <v>341</v>
      </c>
    </row>
    <row r="33" spans="3:9" ht="12" customHeight="1">
      <c r="C33" s="1" t="s">
        <v>342</v>
      </c>
      <c r="D33" s="1" t="s">
        <v>343</v>
      </c>
      <c r="E33" s="1" t="s">
        <v>215</v>
      </c>
      <c r="F33" s="1" t="s">
        <v>215</v>
      </c>
      <c r="G33" s="1" t="s">
        <v>144</v>
      </c>
      <c r="I33" s="1" t="s">
        <v>145</v>
      </c>
    </row>
    <row r="34" spans="3:13" ht="12" customHeight="1">
      <c r="C34" s="1" t="s">
        <v>146</v>
      </c>
      <c r="D34" s="1" t="s">
        <v>147</v>
      </c>
      <c r="E34" s="1" t="s">
        <v>196</v>
      </c>
      <c r="F34" s="1" t="s">
        <v>202</v>
      </c>
      <c r="G34" s="1" t="s">
        <v>148</v>
      </c>
      <c r="H34" s="1" t="s">
        <v>0</v>
      </c>
      <c r="I34" s="1" t="s">
        <v>1</v>
      </c>
      <c r="J34" s="1" t="s">
        <v>2</v>
      </c>
      <c r="K34" s="1" t="s">
        <v>116</v>
      </c>
      <c r="L34" s="1" t="s">
        <v>3</v>
      </c>
      <c r="M34" s="1" t="s">
        <v>4</v>
      </c>
    </row>
    <row r="35" spans="3:9" ht="12" customHeight="1">
      <c r="C35" s="1" t="s">
        <v>5</v>
      </c>
      <c r="D35" s="1" t="s">
        <v>6</v>
      </c>
      <c r="E35" s="1" t="s">
        <v>7</v>
      </c>
      <c r="F35" s="1" t="s">
        <v>239</v>
      </c>
      <c r="G35" s="1" t="s">
        <v>240</v>
      </c>
      <c r="I35" s="1" t="s">
        <v>8</v>
      </c>
    </row>
    <row r="36" spans="3:9" ht="12" customHeight="1">
      <c r="C36" s="1" t="s">
        <v>9</v>
      </c>
      <c r="D36" s="1" t="s">
        <v>10</v>
      </c>
      <c r="E36" s="1" t="s">
        <v>11</v>
      </c>
      <c r="F36" s="1" t="s">
        <v>197</v>
      </c>
      <c r="G36" s="1" t="s">
        <v>240</v>
      </c>
      <c r="H36" s="1" t="s">
        <v>12</v>
      </c>
      <c r="I36" s="1" t="s">
        <v>13</v>
      </c>
    </row>
    <row r="37" spans="3:9" ht="12" customHeight="1">
      <c r="C37" s="1" t="s">
        <v>14</v>
      </c>
      <c r="D37" s="1" t="s">
        <v>15</v>
      </c>
      <c r="E37" s="1" t="s">
        <v>126</v>
      </c>
      <c r="F37" s="1" t="s">
        <v>239</v>
      </c>
      <c r="I37" s="1" t="s">
        <v>16</v>
      </c>
    </row>
    <row r="38" spans="3:13" ht="12" customHeight="1">
      <c r="C38" s="1" t="s">
        <v>17</v>
      </c>
      <c r="D38" s="1" t="s">
        <v>18</v>
      </c>
      <c r="E38" s="1" t="s">
        <v>19</v>
      </c>
      <c r="F38" s="1" t="s">
        <v>330</v>
      </c>
      <c r="G38" s="1" t="s">
        <v>20</v>
      </c>
      <c r="I38" s="1" t="s">
        <v>21</v>
      </c>
      <c r="J38" s="1" t="s">
        <v>22</v>
      </c>
      <c r="L38" s="1" t="s">
        <v>23</v>
      </c>
      <c r="M38" s="1" t="s">
        <v>116</v>
      </c>
    </row>
    <row r="39" spans="3:12" ht="12" customHeight="1">
      <c r="C39" s="1" t="s">
        <v>24</v>
      </c>
      <c r="D39" s="1" t="s">
        <v>18</v>
      </c>
      <c r="E39" s="1" t="s">
        <v>25</v>
      </c>
      <c r="F39" s="1" t="s">
        <v>330</v>
      </c>
      <c r="I39" s="1" t="s">
        <v>26</v>
      </c>
      <c r="J39" s="1" t="s">
        <v>27</v>
      </c>
      <c r="L39" s="1" t="s">
        <v>28</v>
      </c>
    </row>
    <row r="40" spans="3:9" ht="12" customHeight="1">
      <c r="C40" s="1" t="s">
        <v>29</v>
      </c>
      <c r="D40" s="1" t="s">
        <v>30</v>
      </c>
      <c r="E40" s="1" t="s">
        <v>221</v>
      </c>
      <c r="F40" s="1" t="s">
        <v>31</v>
      </c>
      <c r="H40" s="1" t="s">
        <v>32</v>
      </c>
      <c r="I40" s="1" t="s">
        <v>33</v>
      </c>
    </row>
    <row r="41" spans="3:12" ht="12" customHeight="1">
      <c r="C41" s="1" t="s">
        <v>34</v>
      </c>
      <c r="D41" s="1" t="s">
        <v>35</v>
      </c>
      <c r="E41" s="1" t="s">
        <v>340</v>
      </c>
      <c r="F41" s="1" t="s">
        <v>197</v>
      </c>
      <c r="I41" s="1" t="s">
        <v>36</v>
      </c>
      <c r="J41" s="1" t="s">
        <v>37</v>
      </c>
      <c r="L41" s="1" t="s">
        <v>38</v>
      </c>
    </row>
    <row r="42" spans="3:12" ht="12" customHeight="1">
      <c r="C42" s="1" t="s">
        <v>39</v>
      </c>
      <c r="D42" s="1" t="s">
        <v>40</v>
      </c>
      <c r="E42" s="1" t="s">
        <v>19</v>
      </c>
      <c r="F42" s="1" t="s">
        <v>41</v>
      </c>
      <c r="I42" s="1" t="s">
        <v>42</v>
      </c>
      <c r="J42" s="1" t="s">
        <v>43</v>
      </c>
      <c r="L42" s="1" t="s">
        <v>305</v>
      </c>
    </row>
    <row r="43" spans="3:10" ht="12" customHeight="1">
      <c r="C43" s="1" t="s">
        <v>44</v>
      </c>
      <c r="D43" s="1" t="s">
        <v>185</v>
      </c>
      <c r="E43" s="1" t="s">
        <v>186</v>
      </c>
      <c r="F43" s="1" t="s">
        <v>187</v>
      </c>
      <c r="I43" s="1" t="s">
        <v>188</v>
      </c>
      <c r="J43" s="1" t="s">
        <v>189</v>
      </c>
    </row>
    <row r="44" spans="3:9" ht="12" customHeight="1">
      <c r="C44" s="1" t="s">
        <v>402</v>
      </c>
      <c r="D44" s="1" t="s">
        <v>403</v>
      </c>
      <c r="E44" s="1" t="s">
        <v>235</v>
      </c>
      <c r="F44" s="1" t="s">
        <v>227</v>
      </c>
      <c r="H44" s="1" t="s">
        <v>404</v>
      </c>
      <c r="I44" s="1" t="s">
        <v>405</v>
      </c>
    </row>
    <row r="45" spans="3:9" ht="12" customHeight="1">
      <c r="C45" s="1" t="s">
        <v>402</v>
      </c>
      <c r="D45" s="1" t="s">
        <v>403</v>
      </c>
      <c r="E45" s="1" t="s">
        <v>406</v>
      </c>
      <c r="F45" s="1" t="s">
        <v>227</v>
      </c>
      <c r="H45" s="1" t="s">
        <v>404</v>
      </c>
      <c r="I45" s="1" t="s">
        <v>405</v>
      </c>
    </row>
    <row r="46" spans="3:9" ht="12" customHeight="1">
      <c r="C46" s="1" t="s">
        <v>407</v>
      </c>
      <c r="D46" s="1" t="s">
        <v>408</v>
      </c>
      <c r="E46" s="1" t="s">
        <v>7</v>
      </c>
      <c r="F46" s="1" t="s">
        <v>239</v>
      </c>
      <c r="H46" s="1" t="s">
        <v>211</v>
      </c>
      <c r="I46" s="1" t="s">
        <v>409</v>
      </c>
    </row>
    <row r="47" spans="3:9" ht="12" customHeight="1">
      <c r="C47" s="1" t="s">
        <v>410</v>
      </c>
      <c r="D47" s="1" t="s">
        <v>411</v>
      </c>
      <c r="E47" s="1" t="s">
        <v>7</v>
      </c>
      <c r="F47" s="1" t="s">
        <v>239</v>
      </c>
      <c r="H47" s="1" t="s">
        <v>211</v>
      </c>
      <c r="I47" s="1" t="s">
        <v>412</v>
      </c>
    </row>
    <row r="48" spans="3:9" ht="12" customHeight="1">
      <c r="C48" s="1" t="s">
        <v>413</v>
      </c>
      <c r="D48" s="1" t="s">
        <v>414</v>
      </c>
      <c r="E48" s="1" t="s">
        <v>235</v>
      </c>
      <c r="F48" s="1" t="s">
        <v>415</v>
      </c>
      <c r="I48" s="1" t="str">
        <f>"--NIMEAU "</f>
        <v>--NIMEAU </v>
      </c>
    </row>
    <row r="49" spans="3:12" ht="12" customHeight="1">
      <c r="C49" s="1" t="s">
        <v>675</v>
      </c>
      <c r="D49" s="1" t="s">
        <v>676</v>
      </c>
      <c r="E49" s="1" t="s">
        <v>7</v>
      </c>
      <c r="F49" s="1" t="s">
        <v>677</v>
      </c>
      <c r="I49" s="1" t="s">
        <v>455</v>
      </c>
      <c r="L49" s="1" t="s">
        <v>456</v>
      </c>
    </row>
    <row r="50" spans="3:10" ht="12" customHeight="1">
      <c r="C50" s="1" t="s">
        <v>547</v>
      </c>
      <c r="D50" s="1" t="s">
        <v>548</v>
      </c>
      <c r="E50" s="1" t="s">
        <v>202</v>
      </c>
      <c r="F50" s="1" t="s">
        <v>202</v>
      </c>
      <c r="I50" s="1" t="s">
        <v>549</v>
      </c>
      <c r="J50" s="1" t="s">
        <v>550</v>
      </c>
    </row>
    <row r="51" spans="3:10" ht="12" customHeight="1">
      <c r="C51" s="1" t="s">
        <v>257</v>
      </c>
      <c r="D51" s="1" t="s">
        <v>258</v>
      </c>
      <c r="E51" s="1" t="s">
        <v>259</v>
      </c>
      <c r="F51" s="1" t="s">
        <v>221</v>
      </c>
      <c r="I51" s="1" t="s">
        <v>260</v>
      </c>
      <c r="J51" s="1" t="s">
        <v>261</v>
      </c>
    </row>
    <row r="52" spans="1:9" ht="12" customHeight="1">
      <c r="A52" s="1">
        <v>2</v>
      </c>
      <c r="B52" s="1">
        <v>15</v>
      </c>
      <c r="C52" s="1" t="s">
        <v>862</v>
      </c>
      <c r="D52" s="1" t="s">
        <v>301</v>
      </c>
      <c r="E52" s="1" t="s">
        <v>863</v>
      </c>
      <c r="F52" s="1" t="s">
        <v>302</v>
      </c>
      <c r="I52" s="1" t="str">
        <f>"-- Perrine(nom de la mère non écrit)"</f>
        <v>-- Perrine(nom de la mère non écrit)</v>
      </c>
    </row>
    <row r="53" spans="1:12" ht="12" customHeight="1">
      <c r="A53" s="1">
        <v>2</v>
      </c>
      <c r="B53" s="1" t="s">
        <v>685</v>
      </c>
      <c r="C53" s="1" t="s">
        <v>686</v>
      </c>
      <c r="D53" s="1" t="s">
        <v>687</v>
      </c>
      <c r="E53" s="1" t="s">
        <v>239</v>
      </c>
      <c r="F53" s="1" t="s">
        <v>239</v>
      </c>
      <c r="I53" s="1" t="s">
        <v>688</v>
      </c>
      <c r="J53" s="1" t="s">
        <v>689</v>
      </c>
      <c r="L53" s="1" t="s">
        <v>690</v>
      </c>
    </row>
    <row r="54" spans="1:9" ht="12" customHeight="1">
      <c r="A54" s="1">
        <v>2</v>
      </c>
      <c r="C54" s="1" t="s">
        <v>987</v>
      </c>
      <c r="D54" s="1" t="s">
        <v>988</v>
      </c>
      <c r="E54" s="1" t="s">
        <v>330</v>
      </c>
      <c r="F54" s="1" t="s">
        <v>239</v>
      </c>
      <c r="I54" s="1" t="s">
        <v>989</v>
      </c>
    </row>
    <row r="55" spans="1:10" ht="12" customHeight="1">
      <c r="A55" s="1">
        <v>2</v>
      </c>
      <c r="C55" s="1" t="s">
        <v>262</v>
      </c>
      <c r="D55" s="1" t="s">
        <v>258</v>
      </c>
      <c r="E55" s="1" t="s">
        <v>202</v>
      </c>
      <c r="F55" s="1" t="s">
        <v>221</v>
      </c>
      <c r="H55" s="1" t="s">
        <v>263</v>
      </c>
      <c r="I55" s="1" t="s">
        <v>634</v>
      </c>
      <c r="J55" s="1" t="s">
        <v>264</v>
      </c>
    </row>
    <row r="56" spans="1:9" ht="12" customHeight="1">
      <c r="A56" s="1">
        <v>2</v>
      </c>
      <c r="B56" s="1">
        <v>25</v>
      </c>
      <c r="C56" s="1" t="s">
        <v>1193</v>
      </c>
      <c r="D56" s="1" t="s">
        <v>1194</v>
      </c>
      <c r="E56" s="1" t="s">
        <v>7</v>
      </c>
      <c r="F56" s="1" t="s">
        <v>239</v>
      </c>
      <c r="I56" s="1" t="s">
        <v>1195</v>
      </c>
    </row>
    <row r="57" spans="1:9" ht="12" customHeight="1">
      <c r="A57" s="1">
        <v>2</v>
      </c>
      <c r="C57" s="1" t="s">
        <v>1167</v>
      </c>
      <c r="D57" s="1" t="s">
        <v>1168</v>
      </c>
      <c r="E57" s="1" t="s">
        <v>7</v>
      </c>
      <c r="F57" s="1" t="s">
        <v>221</v>
      </c>
      <c r="I57" s="1" t="s">
        <v>1169</v>
      </c>
    </row>
    <row r="58" spans="1:9" ht="12" customHeight="1">
      <c r="A58" s="1">
        <v>2</v>
      </c>
      <c r="C58" s="1" t="s">
        <v>764</v>
      </c>
      <c r="D58" s="1" t="s">
        <v>125</v>
      </c>
      <c r="E58" s="1" t="s">
        <v>765</v>
      </c>
      <c r="F58" s="1" t="s">
        <v>281</v>
      </c>
      <c r="G58" s="1" t="s">
        <v>766</v>
      </c>
      <c r="I58" s="1" t="s">
        <v>767</v>
      </c>
    </row>
    <row r="59" spans="1:9" ht="12" customHeight="1">
      <c r="A59" s="1">
        <v>2</v>
      </c>
      <c r="C59" s="1" t="s">
        <v>764</v>
      </c>
      <c r="D59" s="1" t="s">
        <v>125</v>
      </c>
      <c r="E59" s="1" t="s">
        <v>768</v>
      </c>
      <c r="F59" s="1" t="s">
        <v>281</v>
      </c>
      <c r="G59" s="1" t="s">
        <v>766</v>
      </c>
      <c r="I59" s="1" t="s">
        <v>767</v>
      </c>
    </row>
    <row r="60" spans="1:12" ht="12" customHeight="1">
      <c r="A60" s="1">
        <v>2</v>
      </c>
      <c r="C60" s="1" t="s">
        <v>297</v>
      </c>
      <c r="D60" s="1" t="s">
        <v>214</v>
      </c>
      <c r="E60" s="1" t="s">
        <v>340</v>
      </c>
      <c r="F60" s="1" t="s">
        <v>330</v>
      </c>
      <c r="I60" s="1" t="s">
        <v>298</v>
      </c>
      <c r="J60" s="1" t="s">
        <v>299</v>
      </c>
      <c r="L60" s="1" t="s">
        <v>515</v>
      </c>
    </row>
    <row r="61" spans="1:9" ht="12" customHeight="1">
      <c r="A61" s="1">
        <v>2</v>
      </c>
      <c r="C61" s="1" t="s">
        <v>877</v>
      </c>
      <c r="D61" s="1" t="s">
        <v>878</v>
      </c>
      <c r="E61" s="1" t="s">
        <v>522</v>
      </c>
      <c r="F61" s="1" t="s">
        <v>302</v>
      </c>
      <c r="I61" s="1" t="s">
        <v>879</v>
      </c>
    </row>
    <row r="62" spans="1:10" ht="12" customHeight="1">
      <c r="A62" s="1">
        <v>2</v>
      </c>
      <c r="C62" s="1" t="s">
        <v>871</v>
      </c>
      <c r="D62" s="1" t="s">
        <v>872</v>
      </c>
      <c r="E62" s="1" t="s">
        <v>873</v>
      </c>
      <c r="F62" s="1" t="s">
        <v>874</v>
      </c>
      <c r="I62" s="1" t="s">
        <v>875</v>
      </c>
      <c r="J62" s="1" t="s">
        <v>876</v>
      </c>
    </row>
    <row r="63" spans="1:10" ht="12" customHeight="1">
      <c r="A63" s="1">
        <v>2</v>
      </c>
      <c r="C63" s="1" t="s">
        <v>1304</v>
      </c>
      <c r="D63" s="1" t="s">
        <v>1305</v>
      </c>
      <c r="E63" s="1" t="s">
        <v>238</v>
      </c>
      <c r="F63" s="1" t="s">
        <v>197</v>
      </c>
      <c r="I63" s="1" t="s">
        <v>1306</v>
      </c>
      <c r="J63" s="1" t="s">
        <v>1097</v>
      </c>
    </row>
    <row r="64" spans="3:12" ht="12" customHeight="1">
      <c r="C64" s="1" t="s">
        <v>179</v>
      </c>
      <c r="D64" s="1" t="s">
        <v>180</v>
      </c>
      <c r="E64" s="1" t="s">
        <v>202</v>
      </c>
      <c r="F64" s="1" t="s">
        <v>221</v>
      </c>
      <c r="I64" s="1" t="s">
        <v>181</v>
      </c>
      <c r="J64" s="1" t="s">
        <v>182</v>
      </c>
      <c r="L64" s="1" t="s">
        <v>183</v>
      </c>
    </row>
    <row r="65" spans="3:9" ht="12" customHeight="1">
      <c r="C65" s="1" t="s">
        <v>623</v>
      </c>
      <c r="D65" s="1" t="s">
        <v>140</v>
      </c>
      <c r="E65" s="1" t="s">
        <v>202</v>
      </c>
      <c r="F65" s="1" t="s">
        <v>202</v>
      </c>
      <c r="I65" s="1" t="s">
        <v>836</v>
      </c>
    </row>
    <row r="66" spans="3:12" ht="12" customHeight="1">
      <c r="C66" s="1" t="s">
        <v>1204</v>
      </c>
      <c r="D66" s="1" t="s">
        <v>991</v>
      </c>
      <c r="E66" s="1" t="s">
        <v>992</v>
      </c>
      <c r="F66" s="1" t="s">
        <v>221</v>
      </c>
      <c r="I66" s="1" t="s">
        <v>993</v>
      </c>
      <c r="J66" s="1" t="s">
        <v>994</v>
      </c>
      <c r="L66" s="1" t="s">
        <v>780</v>
      </c>
    </row>
    <row r="67" spans="1:9" ht="12" customHeight="1">
      <c r="A67" s="1">
        <v>2</v>
      </c>
      <c r="B67" s="1" t="s">
        <v>1301</v>
      </c>
      <c r="C67" s="1" t="s">
        <v>1302</v>
      </c>
      <c r="D67" s="1" t="s">
        <v>1303</v>
      </c>
      <c r="E67" s="1" t="s">
        <v>7</v>
      </c>
      <c r="F67" s="1" t="s">
        <v>97</v>
      </c>
      <c r="G67" s="1" t="s">
        <v>165</v>
      </c>
      <c r="I67" s="1" t="s">
        <v>1291</v>
      </c>
    </row>
    <row r="68" spans="3:9" ht="12" customHeight="1">
      <c r="C68" s="1" t="s">
        <v>1098</v>
      </c>
      <c r="D68" s="1" t="s">
        <v>1305</v>
      </c>
      <c r="E68" s="1" t="s">
        <v>221</v>
      </c>
      <c r="F68" s="1" t="s">
        <v>197</v>
      </c>
      <c r="I68" s="1" t="s">
        <v>1306</v>
      </c>
    </row>
    <row r="69" spans="1:12" ht="12" customHeight="1">
      <c r="A69" s="1">
        <v>2</v>
      </c>
      <c r="B69" s="1">
        <v>61</v>
      </c>
      <c r="C69" s="1" t="s">
        <v>265</v>
      </c>
      <c r="D69" s="1" t="s">
        <v>258</v>
      </c>
      <c r="E69" s="1" t="s">
        <v>266</v>
      </c>
      <c r="F69" s="1" t="s">
        <v>221</v>
      </c>
      <c r="I69" s="1" t="s">
        <v>260</v>
      </c>
      <c r="J69" s="1" t="s">
        <v>267</v>
      </c>
      <c r="L69" s="1" t="s">
        <v>268</v>
      </c>
    </row>
    <row r="70" spans="3:12" ht="12" customHeight="1">
      <c r="C70" s="1" t="s">
        <v>149</v>
      </c>
      <c r="D70" s="1" t="s">
        <v>150</v>
      </c>
      <c r="E70" s="1" t="s">
        <v>226</v>
      </c>
      <c r="F70" s="1" t="s">
        <v>202</v>
      </c>
      <c r="I70" s="1" t="s">
        <v>151</v>
      </c>
      <c r="J70" s="1" t="s">
        <v>152</v>
      </c>
      <c r="L70" s="1" t="s">
        <v>153</v>
      </c>
    </row>
    <row r="71" spans="3:9" ht="12" customHeight="1">
      <c r="C71" s="1" t="s">
        <v>1099</v>
      </c>
      <c r="D71" s="1" t="s">
        <v>1305</v>
      </c>
      <c r="E71" s="1" t="s">
        <v>197</v>
      </c>
      <c r="F71" s="1" t="s">
        <v>197</v>
      </c>
      <c r="I71" s="1" t="s">
        <v>1306</v>
      </c>
    </row>
    <row r="72" spans="1:12" ht="12" customHeight="1">
      <c r="A72" s="1">
        <v>2</v>
      </c>
      <c r="C72" s="1" t="s">
        <v>154</v>
      </c>
      <c r="D72" s="1" t="s">
        <v>150</v>
      </c>
      <c r="E72" s="1" t="s">
        <v>155</v>
      </c>
      <c r="F72" s="1" t="s">
        <v>202</v>
      </c>
      <c r="I72" s="1" t="s">
        <v>151</v>
      </c>
      <c r="J72" s="1" t="s">
        <v>156</v>
      </c>
      <c r="L72" s="1" t="s">
        <v>157</v>
      </c>
    </row>
    <row r="73" spans="1:9" ht="12" customHeight="1">
      <c r="A73" s="1">
        <v>3</v>
      </c>
      <c r="B73" s="1" t="s">
        <v>610</v>
      </c>
      <c r="C73" s="1" t="s">
        <v>611</v>
      </c>
      <c r="D73" s="1" t="s">
        <v>612</v>
      </c>
      <c r="E73" s="1" t="s">
        <v>680</v>
      </c>
      <c r="F73" s="1" t="s">
        <v>187</v>
      </c>
      <c r="I73" s="1" t="s">
        <v>613</v>
      </c>
    </row>
    <row r="74" spans="3:10" ht="12" customHeight="1">
      <c r="C74" s="1" t="s">
        <v>474</v>
      </c>
      <c r="D74" s="1" t="s">
        <v>475</v>
      </c>
      <c r="E74" s="1" t="s">
        <v>187</v>
      </c>
      <c r="F74" s="1" t="s">
        <v>66</v>
      </c>
      <c r="H74" s="1" t="s">
        <v>476</v>
      </c>
      <c r="I74" s="1" t="s">
        <v>477</v>
      </c>
      <c r="J74" s="1" t="s">
        <v>478</v>
      </c>
    </row>
    <row r="75" spans="1:9" ht="12" customHeight="1">
      <c r="A75" s="1">
        <v>3</v>
      </c>
      <c r="B75" s="1">
        <v>3</v>
      </c>
      <c r="C75" s="1" t="s">
        <v>279</v>
      </c>
      <c r="D75" s="1" t="s">
        <v>280</v>
      </c>
      <c r="E75" s="1" t="s">
        <v>281</v>
      </c>
      <c r="F75" s="1" t="s">
        <v>282</v>
      </c>
      <c r="I75" s="1" t="s">
        <v>283</v>
      </c>
    </row>
    <row r="76" spans="1:9" ht="12" customHeight="1">
      <c r="A76" s="1">
        <v>3</v>
      </c>
      <c r="B76" s="1" t="s">
        <v>905</v>
      </c>
      <c r="C76" s="1" t="s">
        <v>1177</v>
      </c>
      <c r="D76" s="1" t="s">
        <v>1178</v>
      </c>
      <c r="E76" s="1" t="s">
        <v>202</v>
      </c>
      <c r="F76" s="1" t="s">
        <v>1179</v>
      </c>
      <c r="I76" s="1" t="s">
        <v>1180</v>
      </c>
    </row>
    <row r="77" spans="1:9" ht="12" customHeight="1">
      <c r="A77" s="1">
        <v>3</v>
      </c>
      <c r="B77" s="1" t="s">
        <v>653</v>
      </c>
      <c r="C77" s="1" t="s">
        <v>900</v>
      </c>
      <c r="D77" s="1" t="s">
        <v>901</v>
      </c>
      <c r="E77" s="1" t="s">
        <v>513</v>
      </c>
      <c r="F77" s="1" t="s">
        <v>221</v>
      </c>
      <c r="I77" s="1" t="s">
        <v>902</v>
      </c>
    </row>
    <row r="78" spans="1:9" ht="12" customHeight="1">
      <c r="A78" s="1">
        <v>3</v>
      </c>
      <c r="B78" s="1" t="s">
        <v>653</v>
      </c>
      <c r="C78" s="1" t="s">
        <v>654</v>
      </c>
      <c r="D78" s="1" t="s">
        <v>655</v>
      </c>
      <c r="E78" s="1" t="s">
        <v>7</v>
      </c>
      <c r="F78" s="1" t="s">
        <v>202</v>
      </c>
      <c r="I78" s="1" t="s">
        <v>656</v>
      </c>
    </row>
    <row r="79" spans="1:9" ht="12" customHeight="1">
      <c r="A79" s="1">
        <v>3</v>
      </c>
      <c r="B79" s="1">
        <v>2</v>
      </c>
      <c r="C79" s="1" t="s">
        <v>903</v>
      </c>
      <c r="D79" s="1" t="s">
        <v>901</v>
      </c>
      <c r="E79" s="1" t="s">
        <v>266</v>
      </c>
      <c r="F79" s="1" t="s">
        <v>221</v>
      </c>
      <c r="I79" s="1" t="s">
        <v>902</v>
      </c>
    </row>
    <row r="80" spans="1:9" ht="12" customHeight="1">
      <c r="A80" s="1">
        <v>3</v>
      </c>
      <c r="B80" s="1">
        <v>2</v>
      </c>
      <c r="C80" s="1" t="s">
        <v>482</v>
      </c>
      <c r="D80" s="1" t="s">
        <v>483</v>
      </c>
      <c r="E80" s="1" t="s">
        <v>202</v>
      </c>
      <c r="F80" s="1" t="s">
        <v>330</v>
      </c>
      <c r="I80" s="1" t="s">
        <v>484</v>
      </c>
    </row>
    <row r="81" spans="1:9" ht="12" customHeight="1">
      <c r="A81" s="1">
        <v>3</v>
      </c>
      <c r="B81" s="1">
        <v>2</v>
      </c>
      <c r="C81" s="1" t="s">
        <v>551</v>
      </c>
      <c r="D81" s="1" t="s">
        <v>552</v>
      </c>
      <c r="E81" s="1" t="s">
        <v>7</v>
      </c>
      <c r="F81" s="1" t="s">
        <v>202</v>
      </c>
      <c r="I81" s="1" t="s">
        <v>553</v>
      </c>
    </row>
    <row r="82" spans="1:9" ht="12" customHeight="1">
      <c r="A82" s="1">
        <v>3</v>
      </c>
      <c r="B82" s="1">
        <v>2</v>
      </c>
      <c r="C82" s="1" t="s">
        <v>599</v>
      </c>
      <c r="D82" s="1" t="s">
        <v>600</v>
      </c>
      <c r="E82" s="1" t="s">
        <v>221</v>
      </c>
      <c r="F82" s="1" t="s">
        <v>281</v>
      </c>
      <c r="I82" s="1" t="s">
        <v>601</v>
      </c>
    </row>
    <row r="83" spans="1:9" ht="12" customHeight="1">
      <c r="A83" s="1">
        <v>3</v>
      </c>
      <c r="B83" s="1" t="s">
        <v>516</v>
      </c>
      <c r="C83" s="1" t="s">
        <v>559</v>
      </c>
      <c r="D83" s="1" t="s">
        <v>560</v>
      </c>
      <c r="E83" s="1" t="s">
        <v>202</v>
      </c>
      <c r="F83" s="1" t="s">
        <v>227</v>
      </c>
      <c r="I83" s="1" t="s">
        <v>561</v>
      </c>
    </row>
    <row r="84" spans="1:9" ht="12" customHeight="1">
      <c r="A84" s="1">
        <v>3</v>
      </c>
      <c r="B84" s="1" t="s">
        <v>516</v>
      </c>
      <c r="C84" s="1" t="s">
        <v>479</v>
      </c>
      <c r="D84" s="1" t="s">
        <v>480</v>
      </c>
      <c r="E84" s="1" t="s">
        <v>330</v>
      </c>
      <c r="F84" s="1" t="s">
        <v>202</v>
      </c>
      <c r="I84" s="1" t="s">
        <v>481</v>
      </c>
    </row>
    <row r="85" spans="1:9" ht="12" customHeight="1">
      <c r="A85" s="1">
        <v>3</v>
      </c>
      <c r="B85" s="1" t="s">
        <v>516</v>
      </c>
      <c r="C85" s="1" t="s">
        <v>517</v>
      </c>
      <c r="D85" s="1" t="s">
        <v>214</v>
      </c>
      <c r="E85" s="1" t="s">
        <v>120</v>
      </c>
      <c r="F85" s="1" t="s">
        <v>518</v>
      </c>
      <c r="I85" s="1" t="s">
        <v>519</v>
      </c>
    </row>
    <row r="86" spans="1:9" ht="12" customHeight="1">
      <c r="A86" s="1">
        <v>3</v>
      </c>
      <c r="B86" s="1" t="s">
        <v>516</v>
      </c>
      <c r="C86" s="1" t="s">
        <v>833</v>
      </c>
      <c r="D86" s="1" t="s">
        <v>834</v>
      </c>
      <c r="E86" s="1" t="s">
        <v>835</v>
      </c>
      <c r="F86" s="1" t="str">
        <f>"+François"</f>
        <v>+François</v>
      </c>
      <c r="I86" s="1" t="s">
        <v>1048</v>
      </c>
    </row>
    <row r="87" spans="1:9" ht="12" customHeight="1">
      <c r="A87" s="1">
        <v>3</v>
      </c>
      <c r="B87" s="1" t="s">
        <v>516</v>
      </c>
      <c r="C87" s="1" t="s">
        <v>531</v>
      </c>
      <c r="D87" s="1" t="s">
        <v>532</v>
      </c>
      <c r="E87" s="1" t="s">
        <v>533</v>
      </c>
      <c r="F87" s="1" t="s">
        <v>202</v>
      </c>
      <c r="I87" s="1" t="s">
        <v>534</v>
      </c>
    </row>
    <row r="88" spans="1:12" ht="12" customHeight="1">
      <c r="A88" s="1">
        <v>3</v>
      </c>
      <c r="B88" s="1">
        <v>3</v>
      </c>
      <c r="C88" s="1" t="s">
        <v>524</v>
      </c>
      <c r="D88" s="1" t="s">
        <v>525</v>
      </c>
      <c r="E88" s="1" t="s">
        <v>197</v>
      </c>
      <c r="F88" s="1" t="s">
        <v>415</v>
      </c>
      <c r="I88" s="1" t="s">
        <v>526</v>
      </c>
      <c r="J88" s="1" t="s">
        <v>527</v>
      </c>
      <c r="L88" s="1" t="s">
        <v>528</v>
      </c>
    </row>
    <row r="89" spans="1:9" ht="12" customHeight="1">
      <c r="A89" s="1">
        <v>3</v>
      </c>
      <c r="B89" s="1">
        <v>3</v>
      </c>
      <c r="C89" s="1" t="s">
        <v>524</v>
      </c>
      <c r="D89" s="1" t="s">
        <v>1178</v>
      </c>
      <c r="E89" s="1" t="s">
        <v>202</v>
      </c>
      <c r="F89" s="1" t="s">
        <v>239</v>
      </c>
      <c r="I89" s="1" t="s">
        <v>1181</v>
      </c>
    </row>
    <row r="90" spans="1:9" ht="12" customHeight="1">
      <c r="A90" s="1">
        <v>3</v>
      </c>
      <c r="B90" s="1">
        <v>3</v>
      </c>
      <c r="C90" s="1" t="s">
        <v>524</v>
      </c>
      <c r="D90" s="1" t="s">
        <v>781</v>
      </c>
      <c r="E90" s="1" t="s">
        <v>197</v>
      </c>
      <c r="F90" s="1" t="s">
        <v>202</v>
      </c>
      <c r="I90" s="1" t="s">
        <v>782</v>
      </c>
    </row>
    <row r="91" spans="1:9" ht="12" customHeight="1">
      <c r="A91" s="1">
        <v>3</v>
      </c>
      <c r="B91" s="1">
        <v>3</v>
      </c>
      <c r="C91" s="1" t="s">
        <v>1049</v>
      </c>
      <c r="D91" s="1" t="s">
        <v>1050</v>
      </c>
      <c r="E91" s="1" t="s">
        <v>120</v>
      </c>
      <c r="F91" s="1" t="s">
        <v>41</v>
      </c>
      <c r="I91" s="1" t="s">
        <v>1051</v>
      </c>
    </row>
    <row r="92" spans="1:9" ht="12" customHeight="1">
      <c r="A92" s="1">
        <v>3</v>
      </c>
      <c r="B92" s="1">
        <v>3</v>
      </c>
      <c r="C92" s="1" t="s">
        <v>376</v>
      </c>
      <c r="D92" s="1" t="s">
        <v>377</v>
      </c>
      <c r="E92" s="1" t="s">
        <v>202</v>
      </c>
      <c r="I92" s="1" t="s">
        <v>378</v>
      </c>
    </row>
    <row r="93" spans="1:9" ht="12" customHeight="1">
      <c r="A93" s="1">
        <v>3</v>
      </c>
      <c r="B93" s="1" t="s">
        <v>880</v>
      </c>
      <c r="C93" s="1" t="s">
        <v>881</v>
      </c>
      <c r="D93" s="1" t="s">
        <v>882</v>
      </c>
      <c r="E93" s="1" t="s">
        <v>197</v>
      </c>
      <c r="F93" s="1" t="s">
        <v>202</v>
      </c>
      <c r="I93" s="1" t="s">
        <v>883</v>
      </c>
    </row>
    <row r="94" spans="1:9" ht="12" customHeight="1">
      <c r="A94" s="1">
        <v>3</v>
      </c>
      <c r="B94" s="1">
        <v>3</v>
      </c>
      <c r="C94" s="1" t="s">
        <v>896</v>
      </c>
      <c r="D94" s="1" t="s">
        <v>897</v>
      </c>
      <c r="E94" s="1" t="s">
        <v>330</v>
      </c>
      <c r="F94" s="1" t="s">
        <v>898</v>
      </c>
      <c r="I94" s="1" t="s">
        <v>899</v>
      </c>
    </row>
    <row r="95" spans="1:12" ht="12" customHeight="1">
      <c r="A95" s="1">
        <v>3</v>
      </c>
      <c r="B95" s="1" t="s">
        <v>751</v>
      </c>
      <c r="C95" s="1" t="s">
        <v>752</v>
      </c>
      <c r="D95" s="1" t="s">
        <v>753</v>
      </c>
      <c r="E95" s="1" t="s">
        <v>221</v>
      </c>
      <c r="F95" s="1" t="s">
        <v>120</v>
      </c>
      <c r="I95" s="1" t="s">
        <v>754</v>
      </c>
      <c r="J95" s="1" t="s">
        <v>755</v>
      </c>
      <c r="L95" s="1" t="s">
        <v>756</v>
      </c>
    </row>
    <row r="96" spans="1:9" ht="12" customHeight="1">
      <c r="A96" s="1">
        <v>3</v>
      </c>
      <c r="B96" s="1" t="s">
        <v>520</v>
      </c>
      <c r="C96" s="1" t="s">
        <v>521</v>
      </c>
      <c r="D96" s="1" t="s">
        <v>214</v>
      </c>
      <c r="E96" s="1" t="s">
        <v>522</v>
      </c>
      <c r="F96" s="1" t="s">
        <v>202</v>
      </c>
      <c r="I96" s="1" t="s">
        <v>523</v>
      </c>
    </row>
    <row r="97" spans="1:9" ht="12" customHeight="1">
      <c r="A97" s="1">
        <v>3</v>
      </c>
      <c r="B97" s="1" t="s">
        <v>520</v>
      </c>
      <c r="C97" s="1" t="s">
        <v>830</v>
      </c>
      <c r="D97" s="1" t="s">
        <v>831</v>
      </c>
      <c r="E97" s="1" t="s">
        <v>522</v>
      </c>
      <c r="F97" s="1" t="s">
        <v>202</v>
      </c>
      <c r="I97" s="1" t="s">
        <v>832</v>
      </c>
    </row>
    <row r="98" spans="1:12" ht="12" customHeight="1">
      <c r="A98" s="1">
        <v>3</v>
      </c>
      <c r="B98" s="1" t="s">
        <v>751</v>
      </c>
      <c r="C98" s="1" t="s">
        <v>817</v>
      </c>
      <c r="D98" s="1" t="s">
        <v>403</v>
      </c>
      <c r="E98" s="1" t="s">
        <v>226</v>
      </c>
      <c r="F98" s="1" t="s">
        <v>818</v>
      </c>
      <c r="I98" s="1" t="s">
        <v>819</v>
      </c>
      <c r="L98" s="1" t="s">
        <v>820</v>
      </c>
    </row>
    <row r="99" spans="1:9" ht="12" customHeight="1">
      <c r="A99" s="1">
        <v>3</v>
      </c>
      <c r="B99" s="1" t="s">
        <v>520</v>
      </c>
      <c r="C99" s="1" t="s">
        <v>509</v>
      </c>
      <c r="D99" s="1" t="s">
        <v>510</v>
      </c>
      <c r="E99" s="1" t="s">
        <v>202</v>
      </c>
      <c r="F99" s="1" t="str">
        <f>"+René"</f>
        <v>+René</v>
      </c>
      <c r="I99" s="1" t="s">
        <v>511</v>
      </c>
    </row>
    <row r="100" spans="1:10" ht="12" customHeight="1">
      <c r="A100" s="1">
        <v>3</v>
      </c>
      <c r="B100" s="1" t="s">
        <v>520</v>
      </c>
      <c r="C100" s="1" t="s">
        <v>777</v>
      </c>
      <c r="D100" s="1" t="s">
        <v>778</v>
      </c>
      <c r="E100" s="1" t="s">
        <v>196</v>
      </c>
      <c r="F100" s="1" t="s">
        <v>80</v>
      </c>
      <c r="I100" s="1" t="s">
        <v>779</v>
      </c>
      <c r="J100" s="1" t="s">
        <v>574</v>
      </c>
    </row>
    <row r="101" spans="1:9" ht="12" customHeight="1">
      <c r="A101" s="1">
        <v>3</v>
      </c>
      <c r="B101" s="1">
        <v>4</v>
      </c>
      <c r="C101" s="1" t="s">
        <v>774</v>
      </c>
      <c r="D101" s="1" t="s">
        <v>775</v>
      </c>
      <c r="E101" s="1" t="s">
        <v>522</v>
      </c>
      <c r="F101" s="1" t="s">
        <v>221</v>
      </c>
      <c r="I101" s="1" t="s">
        <v>570</v>
      </c>
    </row>
    <row r="102" spans="1:9" ht="12" customHeight="1">
      <c r="A102" s="1">
        <v>3</v>
      </c>
      <c r="B102" s="1">
        <v>4</v>
      </c>
      <c r="C102" s="1" t="s">
        <v>448</v>
      </c>
      <c r="D102" s="1" t="s">
        <v>449</v>
      </c>
      <c r="E102" s="1" t="s">
        <v>340</v>
      </c>
      <c r="F102" s="1" t="s">
        <v>197</v>
      </c>
      <c r="I102" s="1" t="s">
        <v>450</v>
      </c>
    </row>
    <row r="103" spans="1:9" ht="12" customHeight="1">
      <c r="A103" s="1">
        <v>3</v>
      </c>
      <c r="B103" s="1">
        <v>4</v>
      </c>
      <c r="C103" s="1" t="s">
        <v>1197</v>
      </c>
      <c r="D103" s="1" t="s">
        <v>1198</v>
      </c>
      <c r="E103" s="1" t="s">
        <v>233</v>
      </c>
      <c r="F103" s="1" t="s">
        <v>202</v>
      </c>
      <c r="I103" s="1" t="s">
        <v>15</v>
      </c>
    </row>
    <row r="104" spans="1:10" ht="12" customHeight="1">
      <c r="A104" s="1">
        <v>3</v>
      </c>
      <c r="B104" s="1" t="s">
        <v>751</v>
      </c>
      <c r="C104" s="1" t="s">
        <v>801</v>
      </c>
      <c r="D104" s="1" t="s">
        <v>802</v>
      </c>
      <c r="E104" s="1" t="s">
        <v>7</v>
      </c>
      <c r="F104" s="1" t="s">
        <v>202</v>
      </c>
      <c r="G104" s="1" t="s">
        <v>803</v>
      </c>
      <c r="I104" s="1" t="s">
        <v>804</v>
      </c>
      <c r="J104" s="1" t="s">
        <v>805</v>
      </c>
    </row>
    <row r="105" spans="1:9" ht="12" customHeight="1">
      <c r="A105" s="1">
        <v>3</v>
      </c>
      <c r="B105" s="1">
        <v>5</v>
      </c>
      <c r="C105" s="1" t="s">
        <v>360</v>
      </c>
      <c r="D105" s="1" t="s">
        <v>361</v>
      </c>
      <c r="E105" s="1" t="s">
        <v>226</v>
      </c>
      <c r="F105" s="1" t="s">
        <v>239</v>
      </c>
      <c r="I105" s="1" t="s">
        <v>362</v>
      </c>
    </row>
    <row r="106" spans="1:12" ht="12" customHeight="1">
      <c r="A106" s="1">
        <v>3</v>
      </c>
      <c r="B106" s="1" t="s">
        <v>158</v>
      </c>
      <c r="C106" s="1" t="s">
        <v>159</v>
      </c>
      <c r="D106" s="1" t="s">
        <v>150</v>
      </c>
      <c r="E106" s="1" t="s">
        <v>7</v>
      </c>
      <c r="F106" s="1" t="s">
        <v>556</v>
      </c>
      <c r="I106" s="1" t="s">
        <v>160</v>
      </c>
      <c r="J106" s="1" t="s">
        <v>161</v>
      </c>
      <c r="L106" s="1" t="s">
        <v>162</v>
      </c>
    </row>
    <row r="107" spans="1:9" ht="12" customHeight="1">
      <c r="A107" s="1">
        <v>3</v>
      </c>
      <c r="B107" s="1" t="s">
        <v>158</v>
      </c>
      <c r="C107" s="1" t="s">
        <v>504</v>
      </c>
      <c r="D107" s="1" t="s">
        <v>505</v>
      </c>
      <c r="E107" s="1" t="s">
        <v>202</v>
      </c>
      <c r="F107" s="1" t="s">
        <v>120</v>
      </c>
      <c r="I107" s="1" t="s">
        <v>506</v>
      </c>
    </row>
    <row r="108" spans="1:9" ht="12" customHeight="1">
      <c r="A108" s="1">
        <v>3</v>
      </c>
      <c r="B108" s="1">
        <v>7</v>
      </c>
      <c r="C108" s="1" t="s">
        <v>1058</v>
      </c>
      <c r="D108" s="1" t="s">
        <v>1059</v>
      </c>
      <c r="E108" s="1" t="s">
        <v>330</v>
      </c>
      <c r="F108" s="1" t="s">
        <v>281</v>
      </c>
      <c r="I108" s="1" t="s">
        <v>606</v>
      </c>
    </row>
    <row r="109" spans="1:9" ht="12" customHeight="1">
      <c r="A109" s="1">
        <v>3</v>
      </c>
      <c r="B109" s="1" t="s">
        <v>821</v>
      </c>
      <c r="C109" s="1" t="s">
        <v>822</v>
      </c>
      <c r="D109" s="1" t="s">
        <v>403</v>
      </c>
      <c r="E109" s="1" t="s">
        <v>7</v>
      </c>
      <c r="F109" s="1" t="s">
        <v>202</v>
      </c>
      <c r="I109" s="1" t="s">
        <v>823</v>
      </c>
    </row>
    <row r="110" spans="1:9" ht="12" customHeight="1">
      <c r="A110" s="1">
        <v>3</v>
      </c>
      <c r="B110" s="1">
        <v>8</v>
      </c>
      <c r="C110" s="1" t="s">
        <v>809</v>
      </c>
      <c r="D110" s="1" t="s">
        <v>185</v>
      </c>
      <c r="E110" s="1" t="s">
        <v>7</v>
      </c>
      <c r="F110" s="1" t="s">
        <v>221</v>
      </c>
      <c r="I110" s="1" t="s">
        <v>810</v>
      </c>
    </row>
    <row r="111" spans="1:9" ht="12" customHeight="1">
      <c r="A111" s="1">
        <v>3</v>
      </c>
      <c r="B111" s="1">
        <v>9</v>
      </c>
      <c r="C111" s="1" t="s">
        <v>554</v>
      </c>
      <c r="D111" s="1" t="s">
        <v>552</v>
      </c>
      <c r="E111" s="1" t="s">
        <v>555</v>
      </c>
      <c r="F111" s="1" t="s">
        <v>556</v>
      </c>
      <c r="I111" s="1" t="s">
        <v>557</v>
      </c>
    </row>
    <row r="112" spans="1:9" ht="12" customHeight="1">
      <c r="A112" s="1">
        <v>3</v>
      </c>
      <c r="B112" s="1">
        <v>9</v>
      </c>
      <c r="C112" s="1" t="s">
        <v>535</v>
      </c>
      <c r="D112" s="1" t="s">
        <v>536</v>
      </c>
      <c r="E112" s="1" t="s">
        <v>221</v>
      </c>
      <c r="F112" s="1" t="s">
        <v>221</v>
      </c>
      <c r="I112" s="1" t="s">
        <v>537</v>
      </c>
    </row>
    <row r="113" spans="1:9" ht="12" customHeight="1">
      <c r="A113" s="1">
        <v>3</v>
      </c>
      <c r="B113" s="1">
        <v>9</v>
      </c>
      <c r="C113" s="1" t="s">
        <v>535</v>
      </c>
      <c r="D113" s="1" t="s">
        <v>645</v>
      </c>
      <c r="E113" s="1" t="s">
        <v>96</v>
      </c>
      <c r="F113" s="1" t="s">
        <v>202</v>
      </c>
      <c r="I113" s="1" t="s">
        <v>646</v>
      </c>
    </row>
    <row r="114" spans="1:9" ht="12" customHeight="1">
      <c r="A114" s="1">
        <v>3</v>
      </c>
      <c r="B114" s="1" t="s">
        <v>641</v>
      </c>
      <c r="C114" s="1" t="s">
        <v>734</v>
      </c>
      <c r="D114" s="1" t="s">
        <v>735</v>
      </c>
      <c r="E114" s="1" t="s">
        <v>57</v>
      </c>
      <c r="F114" s="1" t="s">
        <v>221</v>
      </c>
      <c r="I114" s="1" t="s">
        <v>736</v>
      </c>
    </row>
    <row r="115" spans="1:9" ht="12" customHeight="1">
      <c r="A115" s="1">
        <v>3</v>
      </c>
      <c r="B115" s="1" t="s">
        <v>641</v>
      </c>
      <c r="C115" s="1" t="s">
        <v>642</v>
      </c>
      <c r="D115" s="1" t="s">
        <v>643</v>
      </c>
      <c r="E115" s="1" t="s">
        <v>120</v>
      </c>
      <c r="F115" s="1" t="s">
        <v>221</v>
      </c>
      <c r="I115" s="1" t="s">
        <v>644</v>
      </c>
    </row>
    <row r="116" spans="1:12" ht="12" customHeight="1">
      <c r="A116" s="1">
        <v>3</v>
      </c>
      <c r="B116" s="1" t="s">
        <v>641</v>
      </c>
      <c r="C116" s="1" t="s">
        <v>757</v>
      </c>
      <c r="D116" s="1" t="s">
        <v>753</v>
      </c>
      <c r="E116" s="1" t="s">
        <v>281</v>
      </c>
      <c r="F116" s="1" t="s">
        <v>120</v>
      </c>
      <c r="I116" s="1" t="s">
        <v>758</v>
      </c>
      <c r="J116" s="1" t="s">
        <v>759</v>
      </c>
      <c r="L116" s="1" t="s">
        <v>760</v>
      </c>
    </row>
    <row r="117" spans="1:9" ht="12" customHeight="1">
      <c r="A117" s="1">
        <v>3</v>
      </c>
      <c r="B117" s="1" t="s">
        <v>641</v>
      </c>
      <c r="C117" s="1" t="s">
        <v>678</v>
      </c>
      <c r="D117" s="1" t="s">
        <v>679</v>
      </c>
      <c r="E117" s="1" t="s">
        <v>680</v>
      </c>
      <c r="F117" s="1" t="s">
        <v>681</v>
      </c>
      <c r="I117" s="1" t="s">
        <v>682</v>
      </c>
    </row>
    <row r="118" spans="1:9" ht="12" customHeight="1">
      <c r="A118" s="1">
        <v>3</v>
      </c>
      <c r="B118" s="1">
        <v>10</v>
      </c>
      <c r="C118" s="1" t="s">
        <v>824</v>
      </c>
      <c r="D118" s="1" t="s">
        <v>403</v>
      </c>
      <c r="E118" s="1" t="s">
        <v>522</v>
      </c>
      <c r="F118" s="1" t="s">
        <v>202</v>
      </c>
      <c r="I118" s="1" t="s">
        <v>825</v>
      </c>
    </row>
    <row r="119" spans="1:9" ht="12" customHeight="1">
      <c r="A119" s="1">
        <v>3</v>
      </c>
      <c r="B119" s="1" t="s">
        <v>1093</v>
      </c>
      <c r="C119" s="1" t="s">
        <v>1094</v>
      </c>
      <c r="D119" s="1" t="s">
        <v>1095</v>
      </c>
      <c r="E119" s="1" t="s">
        <v>96</v>
      </c>
      <c r="F119" s="1" t="s">
        <v>197</v>
      </c>
      <c r="I119" s="1" t="s">
        <v>1068</v>
      </c>
    </row>
    <row r="120" spans="1:6" ht="12" customHeight="1">
      <c r="A120" s="1">
        <v>3</v>
      </c>
      <c r="B120" s="1">
        <v>12</v>
      </c>
      <c r="C120" s="1" t="s">
        <v>783</v>
      </c>
      <c r="D120" s="1" t="s">
        <v>781</v>
      </c>
      <c r="E120" s="1" t="s">
        <v>330</v>
      </c>
      <c r="F120" s="1" t="s">
        <v>197</v>
      </c>
    </row>
    <row r="121" spans="1:9" ht="12" customHeight="1">
      <c r="A121" s="1">
        <v>3</v>
      </c>
      <c r="B121" s="1" t="s">
        <v>880</v>
      </c>
      <c r="C121" s="1" t="s">
        <v>596</v>
      </c>
      <c r="D121" s="1" t="s">
        <v>597</v>
      </c>
      <c r="E121" s="1" t="s">
        <v>7</v>
      </c>
      <c r="F121" s="1" t="s">
        <v>239</v>
      </c>
      <c r="I121" s="1" t="s">
        <v>598</v>
      </c>
    </row>
    <row r="122" spans="1:9" ht="12" customHeight="1">
      <c r="A122" s="1">
        <v>3</v>
      </c>
      <c r="B122" s="1">
        <v>12</v>
      </c>
      <c r="C122" s="1" t="s">
        <v>1273</v>
      </c>
      <c r="D122" s="1" t="s">
        <v>1274</v>
      </c>
      <c r="E122" s="1" t="s">
        <v>202</v>
      </c>
      <c r="F122" s="1" t="s">
        <v>330</v>
      </c>
      <c r="I122" s="1" t="s">
        <v>1275</v>
      </c>
    </row>
    <row r="123" spans="1:9" ht="12" customHeight="1">
      <c r="A123" s="1">
        <v>3</v>
      </c>
      <c r="B123" s="1">
        <v>12</v>
      </c>
      <c r="C123" s="1" t="s">
        <v>538</v>
      </c>
      <c r="D123" s="1" t="s">
        <v>539</v>
      </c>
      <c r="E123" s="1" t="s">
        <v>202</v>
      </c>
      <c r="F123" s="1" t="s">
        <v>540</v>
      </c>
      <c r="I123" s="1" t="s">
        <v>541</v>
      </c>
    </row>
    <row r="124" spans="3:12" ht="12" customHeight="1">
      <c r="C124" s="1" t="s">
        <v>837</v>
      </c>
      <c r="D124" s="1" t="s">
        <v>140</v>
      </c>
      <c r="E124" s="1" t="s">
        <v>7</v>
      </c>
      <c r="F124" s="1" t="s">
        <v>197</v>
      </c>
      <c r="I124" s="1" t="s">
        <v>838</v>
      </c>
      <c r="J124" s="1" t="s">
        <v>839</v>
      </c>
      <c r="L124" s="1" t="s">
        <v>840</v>
      </c>
    </row>
    <row r="125" spans="1:9" ht="12" customHeight="1">
      <c r="A125" s="1">
        <v>3</v>
      </c>
      <c r="B125" s="1">
        <v>13</v>
      </c>
      <c r="C125" s="1" t="s">
        <v>667</v>
      </c>
      <c r="D125" s="1" t="s">
        <v>668</v>
      </c>
      <c r="E125" s="1" t="s">
        <v>239</v>
      </c>
      <c r="F125" s="1" t="s">
        <v>239</v>
      </c>
      <c r="I125" s="1" t="s">
        <v>669</v>
      </c>
    </row>
    <row r="126" spans="1:9" ht="12" customHeight="1">
      <c r="A126" s="1">
        <v>3</v>
      </c>
      <c r="B126" s="1">
        <v>14</v>
      </c>
      <c r="C126" s="1" t="s">
        <v>427</v>
      </c>
      <c r="D126" s="1" t="s">
        <v>428</v>
      </c>
      <c r="E126" s="1" t="s">
        <v>330</v>
      </c>
      <c r="F126" s="1" t="s">
        <v>221</v>
      </c>
      <c r="I126" s="1" t="s">
        <v>429</v>
      </c>
    </row>
    <row r="127" spans="1:12" ht="12" customHeight="1">
      <c r="A127" s="1">
        <v>3</v>
      </c>
      <c r="B127" s="1">
        <v>14</v>
      </c>
      <c r="C127" s="1" t="s">
        <v>77</v>
      </c>
      <c r="D127" s="1" t="s">
        <v>78</v>
      </c>
      <c r="E127" s="1" t="s">
        <v>79</v>
      </c>
      <c r="F127" s="1" t="s">
        <v>80</v>
      </c>
      <c r="G127" s="1" t="s">
        <v>69</v>
      </c>
      <c r="I127" s="1" t="s">
        <v>81</v>
      </c>
      <c r="J127" s="1" t="s">
        <v>82</v>
      </c>
      <c r="L127" s="1" t="s">
        <v>83</v>
      </c>
    </row>
    <row r="128" spans="1:9" ht="12" customHeight="1">
      <c r="A128" s="1">
        <v>3</v>
      </c>
      <c r="B128" s="1">
        <v>16</v>
      </c>
      <c r="C128" s="1" t="s">
        <v>368</v>
      </c>
      <c r="D128" s="1" t="s">
        <v>369</v>
      </c>
      <c r="F128" s="1" t="s">
        <v>370</v>
      </c>
      <c r="H128" s="1" t="s">
        <v>371</v>
      </c>
      <c r="I128" s="1" t="s">
        <v>372</v>
      </c>
    </row>
    <row r="129" spans="1:9" ht="12" customHeight="1">
      <c r="A129" s="1">
        <v>3</v>
      </c>
      <c r="B129" s="1">
        <v>16</v>
      </c>
      <c r="C129" s="1" t="s">
        <v>393</v>
      </c>
      <c r="D129" s="1" t="s">
        <v>394</v>
      </c>
      <c r="E129" s="1" t="s">
        <v>239</v>
      </c>
      <c r="F129" s="1" t="s">
        <v>202</v>
      </c>
      <c r="I129" s="1" t="s">
        <v>395</v>
      </c>
    </row>
    <row r="130" spans="3:9" ht="12" customHeight="1">
      <c r="C130" s="1" t="s">
        <v>1096</v>
      </c>
      <c r="D130" s="1" t="s">
        <v>414</v>
      </c>
      <c r="E130" s="1" t="s">
        <v>886</v>
      </c>
      <c r="G130" s="1" t="s">
        <v>240</v>
      </c>
      <c r="I130" s="1" t="s">
        <v>887</v>
      </c>
    </row>
    <row r="131" spans="1:10" ht="12" customHeight="1">
      <c r="A131" s="1">
        <v>3</v>
      </c>
      <c r="B131" s="1" t="s">
        <v>685</v>
      </c>
      <c r="C131" s="1" t="s">
        <v>721</v>
      </c>
      <c r="D131" s="1" t="s">
        <v>722</v>
      </c>
      <c r="E131" s="1" t="s">
        <v>120</v>
      </c>
      <c r="F131" s="1" t="s">
        <v>202</v>
      </c>
      <c r="I131" s="1" t="s">
        <v>723</v>
      </c>
      <c r="J131" s="1" t="s">
        <v>724</v>
      </c>
    </row>
    <row r="132" spans="3:7" ht="12" customHeight="1">
      <c r="C132" s="1" t="s">
        <v>617</v>
      </c>
      <c r="D132" s="1" t="s">
        <v>618</v>
      </c>
      <c r="E132" s="1" t="s">
        <v>828</v>
      </c>
      <c r="F132" s="1" t="s">
        <v>239</v>
      </c>
      <c r="G132" s="1" t="s">
        <v>829</v>
      </c>
    </row>
    <row r="133" spans="3:6" ht="12" customHeight="1">
      <c r="C133" s="1" t="s">
        <v>617</v>
      </c>
      <c r="D133" s="1" t="s">
        <v>786</v>
      </c>
      <c r="E133" s="1" t="s">
        <v>7</v>
      </c>
      <c r="F133" s="1" t="s">
        <v>120</v>
      </c>
    </row>
    <row r="134" spans="3:7" ht="12" customHeight="1">
      <c r="C134" s="1" t="s">
        <v>697</v>
      </c>
      <c r="D134" s="1" t="s">
        <v>698</v>
      </c>
      <c r="E134" s="1" t="s">
        <v>281</v>
      </c>
      <c r="F134" s="1" t="s">
        <v>197</v>
      </c>
      <c r="G134" s="1" t="s">
        <v>699</v>
      </c>
    </row>
    <row r="135" spans="3:7" ht="12" customHeight="1">
      <c r="C135" s="1" t="s">
        <v>697</v>
      </c>
      <c r="D135" s="1" t="s">
        <v>1299</v>
      </c>
      <c r="E135" s="1" t="s">
        <v>1300</v>
      </c>
      <c r="F135" s="1" t="s">
        <v>522</v>
      </c>
      <c r="G135" s="1" t="s">
        <v>240</v>
      </c>
    </row>
    <row r="136" spans="3:7" ht="12" customHeight="1">
      <c r="C136" s="1" t="s">
        <v>542</v>
      </c>
      <c r="D136" s="1" t="s">
        <v>543</v>
      </c>
      <c r="E136" s="1" t="s">
        <v>544</v>
      </c>
      <c r="F136" s="1" t="s">
        <v>215</v>
      </c>
      <c r="G136" s="1" t="s">
        <v>210</v>
      </c>
    </row>
    <row r="137" spans="3:9" ht="12" customHeight="1">
      <c r="C137" s="1" t="s">
        <v>1170</v>
      </c>
      <c r="D137" s="1" t="s">
        <v>1171</v>
      </c>
      <c r="E137" s="1" t="s">
        <v>659</v>
      </c>
      <c r="F137" s="1" t="s">
        <v>202</v>
      </c>
      <c r="G137" s="1" t="s">
        <v>240</v>
      </c>
      <c r="I137" s="1" t="s">
        <v>1172</v>
      </c>
    </row>
    <row r="138" spans="3:9" ht="12" customHeight="1">
      <c r="C138" s="1" t="s">
        <v>363</v>
      </c>
      <c r="D138" s="1" t="s">
        <v>361</v>
      </c>
      <c r="E138" s="1" t="s">
        <v>7</v>
      </c>
      <c r="F138" s="1" t="s">
        <v>239</v>
      </c>
      <c r="G138" s="1" t="s">
        <v>240</v>
      </c>
      <c r="H138" s="1" t="s">
        <v>364</v>
      </c>
      <c r="I138" s="1" t="s">
        <v>365</v>
      </c>
    </row>
    <row r="139" spans="3:7" ht="12" customHeight="1">
      <c r="C139" s="1" t="s">
        <v>363</v>
      </c>
      <c r="D139" s="1" t="s">
        <v>1166</v>
      </c>
      <c r="E139" s="1" t="s">
        <v>281</v>
      </c>
      <c r="F139" s="1" t="s">
        <v>202</v>
      </c>
      <c r="G139" s="1" t="s">
        <v>866</v>
      </c>
    </row>
    <row r="140" spans="3:10" ht="12" customHeight="1">
      <c r="C140" s="1" t="s">
        <v>864</v>
      </c>
      <c r="D140" s="1" t="s">
        <v>301</v>
      </c>
      <c r="E140" s="1" t="s">
        <v>7</v>
      </c>
      <c r="F140" s="1" t="s">
        <v>865</v>
      </c>
      <c r="G140" s="1" t="s">
        <v>866</v>
      </c>
      <c r="I140" s="1" t="s">
        <v>867</v>
      </c>
      <c r="J140" s="1" t="s">
        <v>868</v>
      </c>
    </row>
    <row r="141" spans="3:7" ht="12" customHeight="1">
      <c r="C141" s="1" t="s">
        <v>463</v>
      </c>
      <c r="D141" s="1" t="s">
        <v>464</v>
      </c>
      <c r="E141" s="1" t="s">
        <v>227</v>
      </c>
      <c r="F141" s="1" t="s">
        <v>330</v>
      </c>
      <c r="G141" s="1" t="s">
        <v>240</v>
      </c>
    </row>
    <row r="142" spans="3:8" ht="12" customHeight="1">
      <c r="C142" s="1" t="s">
        <v>884</v>
      </c>
      <c r="D142" s="1" t="s">
        <v>882</v>
      </c>
      <c r="E142" s="1" t="s">
        <v>120</v>
      </c>
      <c r="F142" s="1" t="s">
        <v>202</v>
      </c>
      <c r="G142" s="1" t="s">
        <v>240</v>
      </c>
      <c r="H142" s="1" t="s">
        <v>885</v>
      </c>
    </row>
    <row r="143" spans="3:6" ht="12" customHeight="1">
      <c r="C143" s="1" t="s">
        <v>1196</v>
      </c>
      <c r="D143" s="1" t="s">
        <v>1194</v>
      </c>
      <c r="E143" s="1" t="s">
        <v>330</v>
      </c>
      <c r="F143" s="1" t="s">
        <v>330</v>
      </c>
    </row>
    <row r="144" spans="3:7" ht="12" customHeight="1">
      <c r="C144" s="1" t="s">
        <v>657</v>
      </c>
      <c r="D144" s="1" t="s">
        <v>658</v>
      </c>
      <c r="E144" s="1" t="s">
        <v>215</v>
      </c>
      <c r="F144" s="1" t="s">
        <v>659</v>
      </c>
      <c r="G144" s="1" t="s">
        <v>660</v>
      </c>
    </row>
    <row r="145" spans="3:7" ht="12" customHeight="1">
      <c r="C145" s="1" t="s">
        <v>1065</v>
      </c>
      <c r="D145" s="1" t="s">
        <v>1066</v>
      </c>
      <c r="E145" s="1" t="s">
        <v>221</v>
      </c>
      <c r="F145" s="1" t="s">
        <v>197</v>
      </c>
      <c r="G145" s="1" t="s">
        <v>660</v>
      </c>
    </row>
    <row r="146" spans="3:7" ht="12" customHeight="1">
      <c r="C146" s="1" t="s">
        <v>661</v>
      </c>
      <c r="D146" s="1" t="s">
        <v>658</v>
      </c>
      <c r="E146" s="1" t="s">
        <v>662</v>
      </c>
      <c r="F146" s="1" t="s">
        <v>202</v>
      </c>
      <c r="G146" s="1" t="s">
        <v>240</v>
      </c>
    </row>
    <row r="147" spans="3:6" ht="12" customHeight="1">
      <c r="C147" s="1" t="s">
        <v>353</v>
      </c>
      <c r="D147" s="1" t="s">
        <v>354</v>
      </c>
      <c r="E147" s="1" t="s">
        <v>355</v>
      </c>
      <c r="F147" s="1" t="s">
        <v>330</v>
      </c>
    </row>
    <row r="148" spans="3:7" ht="12" customHeight="1">
      <c r="C148" s="1" t="s">
        <v>580</v>
      </c>
      <c r="D148" s="1" t="s">
        <v>581</v>
      </c>
      <c r="E148" s="1" t="s">
        <v>233</v>
      </c>
      <c r="F148" s="1" t="s">
        <v>215</v>
      </c>
      <c r="G148" s="1" t="s">
        <v>582</v>
      </c>
    </row>
    <row r="149" spans="1:12" ht="12" customHeight="1">
      <c r="A149" s="1">
        <v>3</v>
      </c>
      <c r="B149" s="1" t="s">
        <v>163</v>
      </c>
      <c r="C149" s="1" t="s">
        <v>164</v>
      </c>
      <c r="D149" s="1" t="s">
        <v>150</v>
      </c>
      <c r="E149" s="1" t="s">
        <v>202</v>
      </c>
      <c r="F149" s="1" t="s">
        <v>202</v>
      </c>
      <c r="G149" s="1" t="s">
        <v>165</v>
      </c>
      <c r="I149" s="1" t="s">
        <v>166</v>
      </c>
      <c r="J149" s="1" t="s">
        <v>167</v>
      </c>
      <c r="L149" s="1" t="s">
        <v>168</v>
      </c>
    </row>
    <row r="150" spans="3:6" ht="12" customHeight="1">
      <c r="C150" s="1" t="s">
        <v>594</v>
      </c>
      <c r="D150" s="1" t="s">
        <v>595</v>
      </c>
      <c r="E150" s="1" t="s">
        <v>233</v>
      </c>
      <c r="F150" s="1" t="s">
        <v>239</v>
      </c>
    </row>
    <row r="151" spans="3:12" ht="12" customHeight="1">
      <c r="C151" s="1" t="s">
        <v>1045</v>
      </c>
      <c r="D151" s="1" t="s">
        <v>1046</v>
      </c>
      <c r="E151" s="1" t="s">
        <v>226</v>
      </c>
      <c r="F151" s="1" t="s">
        <v>221</v>
      </c>
      <c r="G151" s="1" t="s">
        <v>1047</v>
      </c>
      <c r="I151" s="1" t="s">
        <v>1258</v>
      </c>
      <c r="J151" s="1" t="s">
        <v>1259</v>
      </c>
      <c r="L151" s="1" t="s">
        <v>1260</v>
      </c>
    </row>
    <row r="152" spans="1:9" ht="12" customHeight="1">
      <c r="A152" s="1">
        <v>3</v>
      </c>
      <c r="B152" s="1" t="s">
        <v>1288</v>
      </c>
      <c r="C152" s="1" t="s">
        <v>1289</v>
      </c>
      <c r="D152" s="1" t="s">
        <v>411</v>
      </c>
      <c r="E152" s="1" t="s">
        <v>120</v>
      </c>
      <c r="F152" s="1" t="s">
        <v>97</v>
      </c>
      <c r="G152" s="1" t="s">
        <v>1290</v>
      </c>
      <c r="I152" s="1" t="s">
        <v>1291</v>
      </c>
    </row>
    <row r="153" spans="3:7" ht="12" customHeight="1">
      <c r="C153" s="1" t="s">
        <v>894</v>
      </c>
      <c r="D153" s="1" t="s">
        <v>895</v>
      </c>
      <c r="E153" s="1" t="s">
        <v>7</v>
      </c>
      <c r="F153" s="1" t="s">
        <v>221</v>
      </c>
      <c r="G153" s="1" t="s">
        <v>240</v>
      </c>
    </row>
    <row r="154" spans="3:9" ht="12" customHeight="1">
      <c r="C154" s="1" t="s">
        <v>709</v>
      </c>
      <c r="D154" s="1" t="s">
        <v>710</v>
      </c>
      <c r="E154" s="1" t="s">
        <v>96</v>
      </c>
      <c r="F154" s="1" t="s">
        <v>202</v>
      </c>
      <c r="I154" s="1" t="s">
        <v>711</v>
      </c>
    </row>
    <row r="155" spans="3:6" ht="12" customHeight="1">
      <c r="C155" s="1" t="s">
        <v>558</v>
      </c>
      <c r="D155" s="1" t="s">
        <v>552</v>
      </c>
      <c r="E155" s="1" t="s">
        <v>340</v>
      </c>
      <c r="F155" s="1" t="s">
        <v>202</v>
      </c>
    </row>
    <row r="156" spans="3:6" ht="12" customHeight="1">
      <c r="C156" s="1" t="s">
        <v>663</v>
      </c>
      <c r="D156" s="1" t="s">
        <v>658</v>
      </c>
      <c r="E156" s="1" t="s">
        <v>555</v>
      </c>
      <c r="F156" s="1" t="s">
        <v>227</v>
      </c>
    </row>
    <row r="157" spans="3:6" ht="12" customHeight="1">
      <c r="C157" s="1" t="s">
        <v>63</v>
      </c>
      <c r="D157" s="1" t="s">
        <v>64</v>
      </c>
      <c r="E157" s="1" t="s">
        <v>65</v>
      </c>
      <c r="F157" s="1" t="s">
        <v>66</v>
      </c>
    </row>
    <row r="158" spans="3:6" ht="12" customHeight="1">
      <c r="C158" s="1" t="s">
        <v>366</v>
      </c>
      <c r="D158" s="1" t="s">
        <v>367</v>
      </c>
      <c r="E158" s="1" t="s">
        <v>221</v>
      </c>
      <c r="F158" s="1" t="s">
        <v>221</v>
      </c>
    </row>
    <row r="159" spans="3:6" ht="12" customHeight="1">
      <c r="C159" s="1" t="s">
        <v>811</v>
      </c>
      <c r="D159" s="1" t="s">
        <v>185</v>
      </c>
      <c r="E159" s="1" t="s">
        <v>221</v>
      </c>
      <c r="F159" s="1" t="s">
        <v>227</v>
      </c>
    </row>
    <row r="160" spans="3:7" ht="12" customHeight="1">
      <c r="C160" s="1" t="s">
        <v>1173</v>
      </c>
      <c r="D160" s="1" t="s">
        <v>1171</v>
      </c>
      <c r="E160" s="1" t="s">
        <v>197</v>
      </c>
      <c r="F160" s="1" t="s">
        <v>120</v>
      </c>
      <c r="G160" s="1" t="s">
        <v>1174</v>
      </c>
    </row>
    <row r="161" spans="3:7" ht="12" customHeight="1">
      <c r="C161" s="1" t="s">
        <v>812</v>
      </c>
      <c r="D161" s="1" t="s">
        <v>185</v>
      </c>
      <c r="E161" s="1" t="s">
        <v>7</v>
      </c>
      <c r="F161" s="1" t="s">
        <v>202</v>
      </c>
      <c r="G161" s="1" t="s">
        <v>813</v>
      </c>
    </row>
    <row r="162" spans="3:7" ht="12" customHeight="1">
      <c r="C162" s="1" t="s">
        <v>1269</v>
      </c>
      <c r="D162" s="1" t="s">
        <v>1270</v>
      </c>
      <c r="E162" s="1" t="s">
        <v>7</v>
      </c>
      <c r="F162" s="1" t="s">
        <v>120</v>
      </c>
      <c r="G162" s="1" t="s">
        <v>1271</v>
      </c>
    </row>
    <row r="163" spans="3:7" ht="12" customHeight="1">
      <c r="C163" s="1" t="s">
        <v>1292</v>
      </c>
      <c r="D163" s="1" t="s">
        <v>411</v>
      </c>
      <c r="E163" s="1" t="s">
        <v>202</v>
      </c>
      <c r="F163" s="1" t="s">
        <v>202</v>
      </c>
      <c r="G163" s="1" t="s">
        <v>240</v>
      </c>
    </row>
    <row r="164" spans="3:6" ht="12" customHeight="1">
      <c r="C164" s="1" t="s">
        <v>892</v>
      </c>
      <c r="D164" s="1" t="s">
        <v>893</v>
      </c>
      <c r="E164" s="1" t="s">
        <v>555</v>
      </c>
      <c r="F164" s="1" t="s">
        <v>796</v>
      </c>
    </row>
    <row r="165" spans="3:7" ht="12" customHeight="1">
      <c r="C165" s="1" t="s">
        <v>977</v>
      </c>
      <c r="D165" s="1" t="s">
        <v>978</v>
      </c>
      <c r="E165" s="1" t="s">
        <v>340</v>
      </c>
      <c r="F165" s="1" t="s">
        <v>202</v>
      </c>
      <c r="G165" s="1" t="s">
        <v>866</v>
      </c>
    </row>
    <row r="166" spans="3:6" ht="12" customHeight="1">
      <c r="C166" s="1" t="s">
        <v>379</v>
      </c>
      <c r="D166" s="1" t="s">
        <v>377</v>
      </c>
      <c r="E166" s="1" t="s">
        <v>281</v>
      </c>
      <c r="F166" s="1" t="s">
        <v>380</v>
      </c>
    </row>
    <row r="167" spans="3:7" ht="12" customHeight="1">
      <c r="C167" s="1" t="s">
        <v>390</v>
      </c>
      <c r="D167" s="1" t="s">
        <v>391</v>
      </c>
      <c r="E167" s="1" t="s">
        <v>392</v>
      </c>
      <c r="F167" s="1" t="s">
        <v>202</v>
      </c>
      <c r="G167" s="1" t="s">
        <v>240</v>
      </c>
    </row>
    <row r="168" spans="3:6" ht="12" customHeight="1">
      <c r="C168" s="1" t="s">
        <v>670</v>
      </c>
      <c r="D168" s="1" t="s">
        <v>668</v>
      </c>
      <c r="E168" s="1" t="s">
        <v>186</v>
      </c>
      <c r="F168" s="1" t="s">
        <v>239</v>
      </c>
    </row>
    <row r="169" spans="3:6" ht="12" customHeight="1">
      <c r="C169" s="1" t="s">
        <v>806</v>
      </c>
      <c r="D169" s="1" t="s">
        <v>802</v>
      </c>
      <c r="E169" s="1" t="s">
        <v>197</v>
      </c>
      <c r="F169" s="1" t="s">
        <v>202</v>
      </c>
    </row>
    <row r="170" spans="3:6" ht="12" customHeight="1">
      <c r="C170" s="1" t="s">
        <v>647</v>
      </c>
      <c r="D170" s="1" t="s">
        <v>645</v>
      </c>
      <c r="E170" s="1" t="s">
        <v>202</v>
      </c>
      <c r="F170" s="1" t="s">
        <v>197</v>
      </c>
    </row>
    <row r="171" spans="3:6" ht="12" customHeight="1">
      <c r="C171" s="1" t="s">
        <v>1100</v>
      </c>
      <c r="D171" s="1" t="s">
        <v>890</v>
      </c>
      <c r="E171" s="1" t="s">
        <v>891</v>
      </c>
      <c r="F171" s="1" t="s">
        <v>197</v>
      </c>
    </row>
    <row r="172" spans="3:6" ht="12" customHeight="1">
      <c r="C172" s="1" t="s">
        <v>664</v>
      </c>
      <c r="D172" s="1" t="s">
        <v>665</v>
      </c>
      <c r="E172" s="1" t="s">
        <v>330</v>
      </c>
      <c r="F172" s="1" t="s">
        <v>666</v>
      </c>
    </row>
    <row r="173" spans="3:6" ht="12" customHeight="1">
      <c r="C173" s="1" t="s">
        <v>784</v>
      </c>
      <c r="D173" s="1" t="s">
        <v>785</v>
      </c>
      <c r="E173" s="1" t="s">
        <v>659</v>
      </c>
      <c r="F173" s="1" t="s">
        <v>330</v>
      </c>
    </row>
    <row r="174" spans="3:12" ht="12" customHeight="1">
      <c r="C174" s="1" t="s">
        <v>488</v>
      </c>
      <c r="D174" s="1" t="s">
        <v>489</v>
      </c>
      <c r="E174" s="1" t="s">
        <v>120</v>
      </c>
      <c r="F174" s="1" t="s">
        <v>202</v>
      </c>
      <c r="I174" s="1" t="s">
        <v>490</v>
      </c>
      <c r="J174" s="1" t="s">
        <v>491</v>
      </c>
      <c r="L174" s="1" t="s">
        <v>492</v>
      </c>
    </row>
    <row r="175" spans="3:6" ht="12" customHeight="1">
      <c r="C175" s="1" t="s">
        <v>512</v>
      </c>
      <c r="D175" s="1" t="s">
        <v>119</v>
      </c>
      <c r="E175" s="1" t="s">
        <v>120</v>
      </c>
      <c r="F175" s="1" t="s">
        <v>513</v>
      </c>
    </row>
    <row r="176" spans="3:9" ht="12" customHeight="1">
      <c r="C176" s="1" t="s">
        <v>826</v>
      </c>
      <c r="D176" s="1" t="s">
        <v>403</v>
      </c>
      <c r="E176" s="1" t="s">
        <v>202</v>
      </c>
      <c r="F176" s="1" t="s">
        <v>202</v>
      </c>
      <c r="G176" s="1" t="s">
        <v>240</v>
      </c>
      <c r="I176" s="1" t="s">
        <v>825</v>
      </c>
    </row>
    <row r="177" spans="3:6" ht="12" customHeight="1">
      <c r="C177" s="1" t="s">
        <v>356</v>
      </c>
      <c r="D177" s="1" t="s">
        <v>357</v>
      </c>
      <c r="E177" s="1" t="s">
        <v>202</v>
      </c>
      <c r="F177" s="1" t="s">
        <v>97</v>
      </c>
    </row>
    <row r="178" spans="3:6" ht="12" customHeight="1">
      <c r="C178" s="1" t="s">
        <v>251</v>
      </c>
      <c r="D178" s="1" t="s">
        <v>252</v>
      </c>
      <c r="E178" s="1" t="s">
        <v>197</v>
      </c>
      <c r="F178" s="1" t="s">
        <v>202</v>
      </c>
    </row>
    <row r="179" spans="3:6" ht="12" customHeight="1">
      <c r="C179" s="1" t="s">
        <v>602</v>
      </c>
      <c r="D179" s="1" t="s">
        <v>600</v>
      </c>
      <c r="E179" s="1" t="s">
        <v>196</v>
      </c>
      <c r="F179" s="1" t="s">
        <v>202</v>
      </c>
    </row>
    <row r="180" spans="1:12" ht="12" customHeight="1">
      <c r="A180" s="1">
        <v>3</v>
      </c>
      <c r="B180" s="1">
        <v>37</v>
      </c>
      <c r="C180" s="1" t="s">
        <v>1060</v>
      </c>
      <c r="D180" s="1" t="s">
        <v>1059</v>
      </c>
      <c r="E180" s="1" t="s">
        <v>202</v>
      </c>
      <c r="F180" s="1" t="s">
        <v>281</v>
      </c>
      <c r="G180" s="1" t="s">
        <v>1061</v>
      </c>
      <c r="I180" s="1" t="s">
        <v>1062</v>
      </c>
      <c r="J180" s="1" t="s">
        <v>1063</v>
      </c>
      <c r="L180" s="1" t="s">
        <v>1064</v>
      </c>
    </row>
    <row r="181" spans="3:9" ht="12" customHeight="1">
      <c r="C181" s="1" t="s">
        <v>396</v>
      </c>
      <c r="D181" s="1" t="s">
        <v>397</v>
      </c>
      <c r="E181" s="1" t="s">
        <v>340</v>
      </c>
      <c r="F181" s="1" t="s">
        <v>202</v>
      </c>
      <c r="G181" s="1" t="s">
        <v>660</v>
      </c>
      <c r="H181" s="1" t="s">
        <v>211</v>
      </c>
      <c r="I181" s="1" t="s">
        <v>619</v>
      </c>
    </row>
    <row r="182" spans="3:10" ht="12" customHeight="1">
      <c r="C182" s="1" t="s">
        <v>769</v>
      </c>
      <c r="D182" s="1" t="s">
        <v>125</v>
      </c>
      <c r="E182" s="1" t="s">
        <v>226</v>
      </c>
      <c r="F182" s="1" t="s">
        <v>770</v>
      </c>
      <c r="G182" s="1" t="s">
        <v>771</v>
      </c>
      <c r="I182" s="1" t="s">
        <v>772</v>
      </c>
      <c r="J182" s="1" t="s">
        <v>773</v>
      </c>
    </row>
    <row r="183" spans="3:9" ht="12" customHeight="1">
      <c r="C183" s="1" t="s">
        <v>769</v>
      </c>
      <c r="D183" s="1" t="s">
        <v>403</v>
      </c>
      <c r="E183" s="1" t="s">
        <v>695</v>
      </c>
      <c r="F183" s="1" t="s">
        <v>202</v>
      </c>
      <c r="G183" s="1" t="s">
        <v>827</v>
      </c>
      <c r="I183" s="1" t="s">
        <v>823</v>
      </c>
    </row>
    <row r="184" spans="3:9" ht="12" customHeight="1">
      <c r="C184" s="1" t="s">
        <v>1261</v>
      </c>
      <c r="D184" s="1" t="s">
        <v>1046</v>
      </c>
      <c r="E184" s="1" t="s">
        <v>233</v>
      </c>
      <c r="F184" s="1" t="s">
        <v>221</v>
      </c>
      <c r="G184" s="1" t="s">
        <v>1262</v>
      </c>
      <c r="H184" s="1" t="s">
        <v>1263</v>
      </c>
      <c r="I184" s="1" t="s">
        <v>1258</v>
      </c>
    </row>
    <row r="185" spans="3:9" ht="12" customHeight="1">
      <c r="C185" s="1" t="s">
        <v>529</v>
      </c>
      <c r="D185" s="1" t="s">
        <v>525</v>
      </c>
      <c r="E185" s="1" t="s">
        <v>202</v>
      </c>
      <c r="F185" s="1" t="s">
        <v>202</v>
      </c>
      <c r="G185" s="1" t="s">
        <v>240</v>
      </c>
      <c r="I185" s="1" t="s">
        <v>530</v>
      </c>
    </row>
    <row r="186" spans="3:12" ht="12" customHeight="1">
      <c r="C186" s="1" t="s">
        <v>67</v>
      </c>
      <c r="D186" s="1" t="s">
        <v>68</v>
      </c>
      <c r="E186" s="1" t="s">
        <v>340</v>
      </c>
      <c r="F186" s="1" t="s">
        <v>330</v>
      </c>
      <c r="G186" s="1" t="s">
        <v>69</v>
      </c>
      <c r="I186" s="1" t="s">
        <v>70</v>
      </c>
      <c r="J186" s="1" t="s">
        <v>71</v>
      </c>
      <c r="L186" s="1" t="s">
        <v>72</v>
      </c>
    </row>
    <row r="187" spans="3:12" ht="12" customHeight="1">
      <c r="C187" s="1" t="s">
        <v>841</v>
      </c>
      <c r="D187" s="1" t="s">
        <v>140</v>
      </c>
      <c r="E187" s="1" t="s">
        <v>202</v>
      </c>
      <c r="F187" s="1" t="s">
        <v>302</v>
      </c>
      <c r="I187" s="1" t="s">
        <v>842</v>
      </c>
      <c r="L187" s="1" t="s">
        <v>843</v>
      </c>
    </row>
    <row r="188" spans="3:9" ht="12" customHeight="1">
      <c r="C188" s="1" t="s">
        <v>1264</v>
      </c>
      <c r="D188" s="1" t="s">
        <v>1046</v>
      </c>
      <c r="E188" s="1" t="s">
        <v>96</v>
      </c>
      <c r="F188" s="1" t="s">
        <v>221</v>
      </c>
      <c r="G188" s="1" t="s">
        <v>1262</v>
      </c>
      <c r="I188" s="1" t="s">
        <v>1258</v>
      </c>
    </row>
    <row r="189" spans="3:10" ht="12" customHeight="1">
      <c r="C189" s="1" t="s">
        <v>497</v>
      </c>
      <c r="D189" s="1" t="s">
        <v>498</v>
      </c>
      <c r="E189" s="1" t="s">
        <v>65</v>
      </c>
      <c r="F189" s="1" t="s">
        <v>499</v>
      </c>
      <c r="G189" s="1" t="s">
        <v>660</v>
      </c>
      <c r="I189" s="1" t="s">
        <v>500</v>
      </c>
      <c r="J189" s="1" t="s">
        <v>501</v>
      </c>
    </row>
    <row r="190" spans="3:10" ht="12" customHeight="1">
      <c r="C190" s="1" t="s">
        <v>284</v>
      </c>
      <c r="D190" s="1" t="s">
        <v>285</v>
      </c>
      <c r="E190" s="1" t="s">
        <v>196</v>
      </c>
      <c r="F190" s="1" t="s">
        <v>286</v>
      </c>
      <c r="I190" s="1" t="s">
        <v>287</v>
      </c>
      <c r="J190" s="1" t="s">
        <v>288</v>
      </c>
    </row>
    <row r="191" spans="3:10" ht="12" customHeight="1">
      <c r="C191" s="1" t="s">
        <v>73</v>
      </c>
      <c r="D191" s="1" t="s">
        <v>68</v>
      </c>
      <c r="E191" s="1" t="s">
        <v>330</v>
      </c>
      <c r="F191" s="1" t="s">
        <v>74</v>
      </c>
      <c r="I191" s="1" t="s">
        <v>75</v>
      </c>
      <c r="J191" s="1" t="s">
        <v>76</v>
      </c>
    </row>
    <row r="192" spans="1:12" ht="12" customHeight="1">
      <c r="A192" s="1">
        <v>3</v>
      </c>
      <c r="B192" s="1">
        <v>58</v>
      </c>
      <c r="C192" s="1" t="s">
        <v>852</v>
      </c>
      <c r="D192" s="1" t="s">
        <v>853</v>
      </c>
      <c r="E192" s="1" t="s">
        <v>221</v>
      </c>
      <c r="F192" s="1" t="s">
        <v>854</v>
      </c>
      <c r="H192" s="1" t="s">
        <v>850</v>
      </c>
      <c r="I192" s="1" t="s">
        <v>855</v>
      </c>
      <c r="J192" s="1" t="s">
        <v>856</v>
      </c>
      <c r="L192" s="1" t="s">
        <v>857</v>
      </c>
    </row>
    <row r="193" spans="3:12" ht="12" customHeight="1">
      <c r="C193" s="1" t="s">
        <v>962</v>
      </c>
      <c r="D193" s="1" t="s">
        <v>963</v>
      </c>
      <c r="E193" s="1" t="s">
        <v>964</v>
      </c>
      <c r="F193" s="1" t="s">
        <v>965</v>
      </c>
      <c r="G193" s="1" t="s">
        <v>966</v>
      </c>
      <c r="I193" s="1" t="s">
        <v>948</v>
      </c>
      <c r="J193" s="1" t="s">
        <v>967</v>
      </c>
      <c r="L193" s="1" t="s">
        <v>968</v>
      </c>
    </row>
    <row r="194" spans="3:10" ht="12" customHeight="1">
      <c r="C194" s="1" t="s">
        <v>381</v>
      </c>
      <c r="D194" s="1" t="s">
        <v>382</v>
      </c>
      <c r="E194" s="1" t="s">
        <v>202</v>
      </c>
      <c r="F194" s="1" t="s">
        <v>383</v>
      </c>
      <c r="G194" s="1" t="s">
        <v>384</v>
      </c>
      <c r="I194" s="1" t="s">
        <v>385</v>
      </c>
      <c r="J194" s="1" t="s">
        <v>386</v>
      </c>
    </row>
    <row r="195" spans="3:12" ht="12" customHeight="1">
      <c r="C195" s="1" t="s">
        <v>169</v>
      </c>
      <c r="D195" s="1" t="s">
        <v>150</v>
      </c>
      <c r="E195" s="1" t="s">
        <v>170</v>
      </c>
      <c r="F195" s="1" t="s">
        <v>202</v>
      </c>
      <c r="I195" s="1" t="s">
        <v>160</v>
      </c>
      <c r="J195" s="1" t="s">
        <v>171</v>
      </c>
      <c r="L195" s="1" t="s">
        <v>172</v>
      </c>
    </row>
    <row r="196" spans="3:12" ht="12" customHeight="1">
      <c r="C196" s="1" t="s">
        <v>740</v>
      </c>
      <c r="D196" s="1" t="s">
        <v>741</v>
      </c>
      <c r="E196" s="1" t="s">
        <v>197</v>
      </c>
      <c r="F196" s="1" t="s">
        <v>197</v>
      </c>
      <c r="G196" s="1" t="s">
        <v>742</v>
      </c>
      <c r="I196" s="1" t="s">
        <v>743</v>
      </c>
      <c r="J196" s="1" t="s">
        <v>744</v>
      </c>
      <c r="L196" s="1" t="s">
        <v>745</v>
      </c>
    </row>
    <row r="197" spans="3:9" ht="12" customHeight="1">
      <c r="C197" s="1" t="s">
        <v>979</v>
      </c>
      <c r="D197" s="1" t="s">
        <v>978</v>
      </c>
      <c r="E197" s="1" t="s">
        <v>187</v>
      </c>
      <c r="F197" s="1" t="s">
        <v>202</v>
      </c>
      <c r="I197" s="1" t="s">
        <v>980</v>
      </c>
    </row>
    <row r="198" spans="3:9" ht="12" customHeight="1">
      <c r="C198" s="1" t="s">
        <v>979</v>
      </c>
      <c r="D198" s="1" t="s">
        <v>978</v>
      </c>
      <c r="E198" s="1" t="s">
        <v>330</v>
      </c>
      <c r="F198" s="1" t="s">
        <v>202</v>
      </c>
      <c r="I198" s="1" t="s">
        <v>980</v>
      </c>
    </row>
    <row r="199" spans="3:12" ht="12" customHeight="1">
      <c r="C199" s="1" t="s">
        <v>1278</v>
      </c>
      <c r="D199" s="1" t="s">
        <v>1279</v>
      </c>
      <c r="E199" s="1" t="s">
        <v>1280</v>
      </c>
      <c r="F199" s="1" t="s">
        <v>1281</v>
      </c>
      <c r="I199" s="1" t="s">
        <v>1282</v>
      </c>
      <c r="J199" s="1" t="s">
        <v>1283</v>
      </c>
      <c r="L199" s="1" t="s">
        <v>1284</v>
      </c>
    </row>
    <row r="200" spans="3:10" ht="12" customHeight="1">
      <c r="C200" s="1" t="s">
        <v>514</v>
      </c>
      <c r="D200" s="1" t="s">
        <v>119</v>
      </c>
      <c r="E200" s="1" t="s">
        <v>196</v>
      </c>
      <c r="F200" s="1" t="s">
        <v>737</v>
      </c>
      <c r="I200" s="1" t="s">
        <v>738</v>
      </c>
      <c r="J200" s="1" t="s">
        <v>739</v>
      </c>
    </row>
    <row r="201" spans="3:12" ht="12" customHeight="1">
      <c r="C201" s="1" t="s">
        <v>1265</v>
      </c>
      <c r="D201" s="1" t="s">
        <v>1046</v>
      </c>
      <c r="E201" s="1" t="s">
        <v>1266</v>
      </c>
      <c r="F201" s="1" t="s">
        <v>221</v>
      </c>
      <c r="I201" s="1" t="s">
        <v>1258</v>
      </c>
      <c r="J201" s="1" t="s">
        <v>1267</v>
      </c>
      <c r="L201" s="1" t="s">
        <v>1268</v>
      </c>
    </row>
    <row r="202" spans="3:12" ht="12" customHeight="1">
      <c r="C202" s="1" t="s">
        <v>575</v>
      </c>
      <c r="D202" s="1" t="s">
        <v>576</v>
      </c>
      <c r="E202" s="1" t="s">
        <v>221</v>
      </c>
      <c r="F202" s="1" t="s">
        <v>202</v>
      </c>
      <c r="I202" s="1" t="s">
        <v>577</v>
      </c>
      <c r="J202" s="1" t="s">
        <v>578</v>
      </c>
      <c r="L202" s="1" t="s">
        <v>579</v>
      </c>
    </row>
    <row r="203" spans="3:9" ht="12" customHeight="1">
      <c r="C203" s="1" t="s">
        <v>568</v>
      </c>
      <c r="D203" s="1" t="s">
        <v>569</v>
      </c>
      <c r="E203" s="1" t="s">
        <v>202</v>
      </c>
      <c r="F203" s="1" t="s">
        <v>215</v>
      </c>
      <c r="I203" s="1" t="s">
        <v>344</v>
      </c>
    </row>
    <row r="204" spans="3:9" ht="12" customHeight="1">
      <c r="C204" s="1" t="s">
        <v>589</v>
      </c>
      <c r="D204" s="1" t="s">
        <v>590</v>
      </c>
      <c r="E204" s="1" t="s">
        <v>245</v>
      </c>
      <c r="F204" s="1" t="s">
        <v>202</v>
      </c>
      <c r="I204" s="1" t="s">
        <v>591</v>
      </c>
    </row>
    <row r="205" spans="3:12" ht="12" customHeight="1">
      <c r="C205" s="1" t="s">
        <v>184</v>
      </c>
      <c r="D205" s="1" t="s">
        <v>398</v>
      </c>
      <c r="E205" s="1" t="s">
        <v>399</v>
      </c>
      <c r="F205" s="1" t="s">
        <v>330</v>
      </c>
      <c r="I205" s="1" t="s">
        <v>436</v>
      </c>
      <c r="J205" s="1" t="s">
        <v>400</v>
      </c>
      <c r="L205" s="1" t="s">
        <v>401</v>
      </c>
    </row>
    <row r="206" spans="3:9" ht="12" customHeight="1">
      <c r="C206" s="1" t="s">
        <v>84</v>
      </c>
      <c r="D206" s="1" t="s">
        <v>78</v>
      </c>
      <c r="E206" s="1" t="s">
        <v>7</v>
      </c>
      <c r="F206" s="1" t="s">
        <v>85</v>
      </c>
      <c r="I206" s="1" t="s">
        <v>86</v>
      </c>
    </row>
    <row r="207" spans="3:6" ht="12" customHeight="1">
      <c r="C207" s="1" t="s">
        <v>545</v>
      </c>
      <c r="D207" s="1" t="s">
        <v>546</v>
      </c>
      <c r="E207" s="1" t="s">
        <v>330</v>
      </c>
      <c r="F207" s="1" t="s">
        <v>120</v>
      </c>
    </row>
    <row r="208" spans="3:9" ht="12" customHeight="1">
      <c r="C208" s="1" t="s">
        <v>430</v>
      </c>
      <c r="D208" s="1" t="s">
        <v>431</v>
      </c>
      <c r="E208" s="1" t="s">
        <v>233</v>
      </c>
      <c r="F208" s="1" t="s">
        <v>432</v>
      </c>
      <c r="G208" s="2"/>
      <c r="H208" s="2"/>
      <c r="I208" s="1" t="s">
        <v>433</v>
      </c>
    </row>
    <row r="209" spans="3:9" ht="12" customHeight="1">
      <c r="C209" s="1" t="s">
        <v>1175</v>
      </c>
      <c r="D209" s="1" t="s">
        <v>1171</v>
      </c>
      <c r="E209" s="1" t="s">
        <v>7</v>
      </c>
      <c r="F209" s="1" t="s">
        <v>120</v>
      </c>
      <c r="I209" s="1" t="s">
        <v>1176</v>
      </c>
    </row>
    <row r="210" spans="3:9" ht="12" customHeight="1">
      <c r="C210" s="1" t="s">
        <v>271</v>
      </c>
      <c r="D210" s="1" t="s">
        <v>272</v>
      </c>
      <c r="E210" s="1" t="s">
        <v>239</v>
      </c>
      <c r="F210" s="1" t="s">
        <v>221</v>
      </c>
      <c r="I210" s="1" t="s">
        <v>273</v>
      </c>
    </row>
    <row r="211" spans="3:12" ht="12" customHeight="1">
      <c r="C211" s="1" t="s">
        <v>1080</v>
      </c>
      <c r="D211" s="1" t="s">
        <v>1081</v>
      </c>
      <c r="E211" s="1" t="s">
        <v>266</v>
      </c>
      <c r="F211" s="1" t="s">
        <v>202</v>
      </c>
      <c r="I211" s="1" t="s">
        <v>1082</v>
      </c>
      <c r="L211" s="1" t="s">
        <v>1083</v>
      </c>
    </row>
    <row r="212" spans="3:9" ht="12" customHeight="1">
      <c r="C212" s="1" t="s">
        <v>562</v>
      </c>
      <c r="D212" s="1" t="s">
        <v>563</v>
      </c>
      <c r="E212" s="1" t="s">
        <v>533</v>
      </c>
      <c r="F212" s="1" t="s">
        <v>239</v>
      </c>
      <c r="I212" s="1" t="s">
        <v>564</v>
      </c>
    </row>
    <row r="213" spans="3:9" ht="12" customHeight="1">
      <c r="C213" s="1" t="s">
        <v>1285</v>
      </c>
      <c r="D213" s="1" t="s">
        <v>1286</v>
      </c>
      <c r="E213" s="1" t="s">
        <v>19</v>
      </c>
      <c r="F213" s="1" t="s">
        <v>221</v>
      </c>
      <c r="I213" s="1" t="s">
        <v>1287</v>
      </c>
    </row>
    <row r="214" spans="3:9" ht="12" customHeight="1">
      <c r="C214" s="1" t="s">
        <v>176</v>
      </c>
      <c r="D214" s="1" t="s">
        <v>327</v>
      </c>
      <c r="E214" s="1" t="s">
        <v>227</v>
      </c>
      <c r="F214" s="1" t="s">
        <v>177</v>
      </c>
      <c r="I214" s="1" t="s">
        <v>178</v>
      </c>
    </row>
    <row r="215" spans="3:9" ht="12" customHeight="1">
      <c r="C215" s="1" t="s">
        <v>176</v>
      </c>
      <c r="D215" s="1" t="s">
        <v>943</v>
      </c>
      <c r="E215" s="1" t="s">
        <v>555</v>
      </c>
      <c r="F215" s="1" t="s">
        <v>226</v>
      </c>
      <c r="I215" s="1" t="s">
        <v>944</v>
      </c>
    </row>
    <row r="216" spans="3:9" ht="12" customHeight="1">
      <c r="C216" s="1" t="s">
        <v>703</v>
      </c>
      <c r="D216" s="1" t="s">
        <v>704</v>
      </c>
      <c r="E216" s="1" t="s">
        <v>197</v>
      </c>
      <c r="F216" s="1" t="s">
        <v>330</v>
      </c>
      <c r="I216" s="1" t="s">
        <v>705</v>
      </c>
    </row>
    <row r="217" spans="3:9" ht="12" customHeight="1">
      <c r="C217" s="1" t="s">
        <v>1182</v>
      </c>
      <c r="D217" s="1" t="s">
        <v>1183</v>
      </c>
      <c r="E217" s="1" t="s">
        <v>7</v>
      </c>
      <c r="F217" s="1" t="s">
        <v>120</v>
      </c>
      <c r="I217" s="1" t="s">
        <v>1184</v>
      </c>
    </row>
    <row r="218" spans="3:9" ht="12" customHeight="1">
      <c r="C218" s="1" t="s">
        <v>1182</v>
      </c>
      <c r="D218" s="1" t="s">
        <v>786</v>
      </c>
      <c r="E218" s="1" t="s">
        <v>197</v>
      </c>
      <c r="F218" s="1" t="s">
        <v>120</v>
      </c>
      <c r="I218" s="1" t="s">
        <v>787</v>
      </c>
    </row>
    <row r="219" spans="3:9" ht="12" customHeight="1">
      <c r="C219" s="1" t="s">
        <v>1067</v>
      </c>
      <c r="D219" s="1" t="s">
        <v>1066</v>
      </c>
      <c r="E219" s="1" t="s">
        <v>340</v>
      </c>
      <c r="F219" s="1" t="s">
        <v>197</v>
      </c>
      <c r="I219" s="1" t="s">
        <v>1068</v>
      </c>
    </row>
    <row r="220" spans="3:9" ht="12" customHeight="1">
      <c r="C220" s="1" t="s">
        <v>725</v>
      </c>
      <c r="D220" s="1" t="s">
        <v>726</v>
      </c>
      <c r="E220" s="1" t="s">
        <v>227</v>
      </c>
      <c r="F220" s="1" t="s">
        <v>239</v>
      </c>
      <c r="I220" s="1" t="s">
        <v>727</v>
      </c>
    </row>
    <row r="221" spans="3:9" ht="12" customHeight="1">
      <c r="C221" s="1" t="s">
        <v>373</v>
      </c>
      <c r="D221" s="1" t="s">
        <v>374</v>
      </c>
      <c r="E221" s="1" t="s">
        <v>221</v>
      </c>
      <c r="F221" s="1" t="s">
        <v>239</v>
      </c>
      <c r="I221" s="1" t="s">
        <v>375</v>
      </c>
    </row>
    <row r="222" spans="3:9" ht="12" customHeight="1">
      <c r="C222" s="1" t="s">
        <v>468</v>
      </c>
      <c r="D222" s="1" t="s">
        <v>469</v>
      </c>
      <c r="E222" s="1" t="s">
        <v>522</v>
      </c>
      <c r="F222" s="1" t="s">
        <v>202</v>
      </c>
      <c r="I222" s="1" t="s">
        <v>470</v>
      </c>
    </row>
    <row r="223" spans="3:12" ht="12" customHeight="1">
      <c r="C223" s="1" t="s">
        <v>1043</v>
      </c>
      <c r="D223" s="1" t="s">
        <v>403</v>
      </c>
      <c r="E223" s="1" t="s">
        <v>202</v>
      </c>
      <c r="F223" s="1" t="s">
        <v>202</v>
      </c>
      <c r="I223" s="1" t="s">
        <v>823</v>
      </c>
      <c r="L223" s="1" t="s">
        <v>1044</v>
      </c>
    </row>
    <row r="224" spans="3:9" ht="12" customHeight="1">
      <c r="C224" s="1" t="s">
        <v>904</v>
      </c>
      <c r="D224" s="1" t="s">
        <v>901</v>
      </c>
      <c r="E224" s="1" t="s">
        <v>186</v>
      </c>
      <c r="F224" s="1" t="s">
        <v>221</v>
      </c>
      <c r="I224" s="1" t="s">
        <v>902</v>
      </c>
    </row>
    <row r="225" spans="3:9" ht="12" customHeight="1">
      <c r="C225" s="1" t="s">
        <v>387</v>
      </c>
      <c r="D225" s="1" t="s">
        <v>388</v>
      </c>
      <c r="E225" s="1" t="s">
        <v>196</v>
      </c>
      <c r="F225" s="1" t="s">
        <v>197</v>
      </c>
      <c r="I225" s="1" t="s">
        <v>389</v>
      </c>
    </row>
    <row r="226" spans="3:9" ht="12" customHeight="1">
      <c r="C226" s="1" t="s">
        <v>981</v>
      </c>
      <c r="D226" s="1" t="s">
        <v>978</v>
      </c>
      <c r="E226" s="1" t="s">
        <v>7</v>
      </c>
      <c r="F226" s="1" t="s">
        <v>202</v>
      </c>
      <c r="I226" s="1" t="s">
        <v>982</v>
      </c>
    </row>
    <row r="227" spans="3:9" ht="12" customHeight="1">
      <c r="C227" s="1" t="s">
        <v>603</v>
      </c>
      <c r="D227" s="1" t="s">
        <v>600</v>
      </c>
      <c r="E227" s="1" t="s">
        <v>845</v>
      </c>
      <c r="F227" s="1" t="s">
        <v>845</v>
      </c>
      <c r="I227" s="1" t="s">
        <v>604</v>
      </c>
    </row>
    <row r="228" spans="3:9" ht="12" customHeight="1">
      <c r="C228" s="1" t="s">
        <v>603</v>
      </c>
      <c r="D228" s="1" t="s">
        <v>600</v>
      </c>
      <c r="E228" s="1" t="s">
        <v>197</v>
      </c>
      <c r="F228" s="1" t="s">
        <v>845</v>
      </c>
      <c r="I228" s="1" t="s">
        <v>604</v>
      </c>
    </row>
    <row r="229" spans="3:9" ht="12" customHeight="1">
      <c r="C229" s="1" t="s">
        <v>869</v>
      </c>
      <c r="D229" s="1" t="s">
        <v>301</v>
      </c>
      <c r="E229" s="1" t="s">
        <v>340</v>
      </c>
      <c r="F229" s="1" t="s">
        <v>141</v>
      </c>
      <c r="I229" s="1" t="s">
        <v>870</v>
      </c>
    </row>
    <row r="230" spans="3:9" ht="12" customHeight="1">
      <c r="C230" s="1" t="s">
        <v>586</v>
      </c>
      <c r="D230" s="1" t="s">
        <v>587</v>
      </c>
      <c r="E230" s="1" t="s">
        <v>96</v>
      </c>
      <c r="F230" s="1" t="s">
        <v>330</v>
      </c>
      <c r="I230" s="1" t="s">
        <v>588</v>
      </c>
    </row>
    <row r="231" spans="3:9" ht="12" customHeight="1">
      <c r="C231" s="1" t="s">
        <v>87</v>
      </c>
      <c r="D231" s="1" t="s">
        <v>88</v>
      </c>
      <c r="E231" s="1" t="s">
        <v>202</v>
      </c>
      <c r="F231" s="1" t="s">
        <v>202</v>
      </c>
      <c r="I231" s="1" t="s">
        <v>89</v>
      </c>
    </row>
    <row r="232" spans="3:9" ht="12" customHeight="1">
      <c r="C232" s="1" t="s">
        <v>592</v>
      </c>
      <c r="D232" s="1" t="s">
        <v>590</v>
      </c>
      <c r="E232" s="1" t="s">
        <v>239</v>
      </c>
      <c r="F232" s="1" t="s">
        <v>120</v>
      </c>
      <c r="I232" s="1" t="s">
        <v>593</v>
      </c>
    </row>
    <row r="233" spans="3:9" ht="12" customHeight="1">
      <c r="C233" s="1" t="s">
        <v>969</v>
      </c>
      <c r="D233" s="1" t="s">
        <v>970</v>
      </c>
      <c r="E233" s="1" t="s">
        <v>340</v>
      </c>
      <c r="F233" s="1" t="s">
        <v>281</v>
      </c>
      <c r="I233" s="1" t="s">
        <v>971</v>
      </c>
    </row>
    <row r="234" spans="3:9" ht="12" customHeight="1">
      <c r="C234" s="1" t="s">
        <v>605</v>
      </c>
      <c r="D234" s="1" t="s">
        <v>600</v>
      </c>
      <c r="E234" s="1" t="s">
        <v>7</v>
      </c>
      <c r="F234" s="1" t="s">
        <v>281</v>
      </c>
      <c r="I234" s="1" t="s">
        <v>606</v>
      </c>
    </row>
    <row r="235" spans="3:9" ht="12" customHeight="1">
      <c r="C235" s="1" t="s">
        <v>691</v>
      </c>
      <c r="D235" s="1" t="s">
        <v>692</v>
      </c>
      <c r="E235" s="1" t="s">
        <v>330</v>
      </c>
      <c r="F235" s="1" t="s">
        <v>120</v>
      </c>
      <c r="I235" s="1" t="s">
        <v>693</v>
      </c>
    </row>
    <row r="236" spans="3:9" ht="12" customHeight="1">
      <c r="C236" s="1" t="s">
        <v>990</v>
      </c>
      <c r="D236" s="1" t="s">
        <v>988</v>
      </c>
      <c r="E236" s="1" t="s">
        <v>202</v>
      </c>
      <c r="F236" s="1" t="s">
        <v>202</v>
      </c>
      <c r="I236" s="1" t="s">
        <v>776</v>
      </c>
    </row>
    <row r="237" spans="3:9" ht="12" customHeight="1">
      <c r="C237" s="1" t="s">
        <v>990</v>
      </c>
      <c r="D237" s="1" t="s">
        <v>988</v>
      </c>
      <c r="E237" s="1" t="s">
        <v>340</v>
      </c>
      <c r="F237" s="1" t="s">
        <v>202</v>
      </c>
      <c r="I237" s="1" t="s">
        <v>776</v>
      </c>
    </row>
    <row r="238" spans="3:12" ht="12" customHeight="1">
      <c r="C238" s="1" t="s">
        <v>945</v>
      </c>
      <c r="D238" s="1" t="s">
        <v>946</v>
      </c>
      <c r="E238" s="1" t="s">
        <v>233</v>
      </c>
      <c r="F238" s="1" t="s">
        <v>947</v>
      </c>
      <c r="I238" s="1" t="s">
        <v>948</v>
      </c>
      <c r="J238" s="1" t="s">
        <v>949</v>
      </c>
      <c r="L238" s="1" t="s">
        <v>950</v>
      </c>
    </row>
    <row r="239" spans="3:9" ht="12" customHeight="1">
      <c r="C239" s="1" t="s">
        <v>571</v>
      </c>
      <c r="D239" s="1" t="s">
        <v>572</v>
      </c>
      <c r="E239" s="1" t="s">
        <v>197</v>
      </c>
      <c r="F239" s="1" t="s">
        <v>573</v>
      </c>
      <c r="I239" s="1" t="s">
        <v>348</v>
      </c>
    </row>
    <row r="240" spans="3:9" ht="12" customHeight="1">
      <c r="C240" s="1" t="s">
        <v>571</v>
      </c>
      <c r="D240" s="1" t="s">
        <v>694</v>
      </c>
      <c r="E240" s="1" t="s">
        <v>695</v>
      </c>
      <c r="F240" s="1" t="s">
        <v>330</v>
      </c>
      <c r="I240" s="1" t="s">
        <v>696</v>
      </c>
    </row>
    <row r="241" spans="3:9" ht="12" customHeight="1">
      <c r="C241" s="1" t="s">
        <v>457</v>
      </c>
      <c r="D241" s="1" t="s">
        <v>458</v>
      </c>
      <c r="E241" s="1" t="s">
        <v>254</v>
      </c>
      <c r="F241" s="1" t="s">
        <v>197</v>
      </c>
      <c r="G241" s="1" t="s">
        <v>255</v>
      </c>
      <c r="I241" s="1" t="s">
        <v>256</v>
      </c>
    </row>
    <row r="242" spans="3:9" ht="12" customHeight="1">
      <c r="C242" s="1" t="s">
        <v>1053</v>
      </c>
      <c r="D242" s="1" t="s">
        <v>15</v>
      </c>
      <c r="E242" s="1" t="s">
        <v>239</v>
      </c>
      <c r="F242" s="1" t="s">
        <v>126</v>
      </c>
      <c r="I242" s="1" t="s">
        <v>1054</v>
      </c>
    </row>
    <row r="243" spans="3:9" ht="12" customHeight="1">
      <c r="C243" s="1" t="s">
        <v>1053</v>
      </c>
      <c r="D243" s="1" t="s">
        <v>15</v>
      </c>
      <c r="E243" s="1" t="s">
        <v>340</v>
      </c>
      <c r="F243" s="1" t="s">
        <v>126</v>
      </c>
      <c r="I243" s="1" t="s">
        <v>1054</v>
      </c>
    </row>
    <row r="244" spans="3:9" ht="12" customHeight="1">
      <c r="C244" s="1" t="s">
        <v>712</v>
      </c>
      <c r="D244" s="1" t="s">
        <v>713</v>
      </c>
      <c r="E244" s="1" t="s">
        <v>714</v>
      </c>
      <c r="F244" s="1" t="s">
        <v>57</v>
      </c>
      <c r="I244" s="1" t="s">
        <v>968</v>
      </c>
    </row>
    <row r="245" spans="3:9" ht="12" customHeight="1">
      <c r="C245" s="1" t="s">
        <v>565</v>
      </c>
      <c r="D245" s="1" t="s">
        <v>566</v>
      </c>
      <c r="E245" s="1" t="s">
        <v>7</v>
      </c>
      <c r="F245" s="1" t="s">
        <v>221</v>
      </c>
      <c r="I245" s="1" t="s">
        <v>567</v>
      </c>
    </row>
    <row r="246" spans="3:9" ht="12" customHeight="1">
      <c r="C246" s="1" t="s">
        <v>888</v>
      </c>
      <c r="D246" s="1" t="s">
        <v>889</v>
      </c>
      <c r="E246" s="1" t="s">
        <v>233</v>
      </c>
      <c r="F246" s="1" t="s">
        <v>239</v>
      </c>
      <c r="I246" s="1" t="s">
        <v>683</v>
      </c>
    </row>
    <row r="247" spans="3:9" ht="12" customHeight="1">
      <c r="C247" s="1" t="s">
        <v>583</v>
      </c>
      <c r="D247" s="1" t="s">
        <v>584</v>
      </c>
      <c r="E247" s="1" t="s">
        <v>340</v>
      </c>
      <c r="F247" s="1" t="s">
        <v>202</v>
      </c>
      <c r="I247" s="1" t="s">
        <v>585</v>
      </c>
    </row>
    <row r="248" spans="3:9" ht="12" customHeight="1">
      <c r="C248" s="1" t="s">
        <v>358</v>
      </c>
      <c r="D248" s="1" t="s">
        <v>357</v>
      </c>
      <c r="E248" s="1" t="s">
        <v>7</v>
      </c>
      <c r="F248" s="1" t="s">
        <v>97</v>
      </c>
      <c r="I248" s="1" t="s">
        <v>359</v>
      </c>
    </row>
    <row r="249" spans="3:9" ht="12" customHeight="1">
      <c r="C249" s="1" t="s">
        <v>614</v>
      </c>
      <c r="D249" s="1" t="s">
        <v>612</v>
      </c>
      <c r="E249" s="1" t="s">
        <v>233</v>
      </c>
      <c r="F249" s="1" t="s">
        <v>615</v>
      </c>
      <c r="I249" s="1" t="s">
        <v>616</v>
      </c>
    </row>
    <row r="250" spans="3:9" ht="12" customHeight="1">
      <c r="C250" s="1" t="s">
        <v>791</v>
      </c>
      <c r="D250" s="1" t="s">
        <v>792</v>
      </c>
      <c r="E250" s="1" t="s">
        <v>555</v>
      </c>
      <c r="F250" s="1" t="s">
        <v>522</v>
      </c>
      <c r="I250" s="1" t="s">
        <v>793</v>
      </c>
    </row>
    <row r="251" spans="3:9" ht="12" customHeight="1">
      <c r="C251" s="1" t="s">
        <v>485</v>
      </c>
      <c r="D251" s="1" t="s">
        <v>486</v>
      </c>
      <c r="E251" s="1" t="s">
        <v>221</v>
      </c>
      <c r="F251" s="1" t="s">
        <v>221</v>
      </c>
      <c r="I251" s="1" t="s">
        <v>487</v>
      </c>
    </row>
    <row r="252" spans="3:9" ht="12" customHeight="1">
      <c r="C252" s="1" t="s">
        <v>345</v>
      </c>
      <c r="D252" s="1" t="s">
        <v>346</v>
      </c>
      <c r="E252" s="1" t="s">
        <v>202</v>
      </c>
      <c r="F252" s="1" t="s">
        <v>239</v>
      </c>
      <c r="I252" s="1" t="s">
        <v>347</v>
      </c>
    </row>
    <row r="253" spans="3:9" ht="12" customHeight="1">
      <c r="C253" s="1" t="s">
        <v>502</v>
      </c>
      <c r="D253" s="1" t="s">
        <v>498</v>
      </c>
      <c r="E253" s="1" t="s">
        <v>65</v>
      </c>
      <c r="F253" s="1" t="s">
        <v>330</v>
      </c>
      <c r="I253" s="1" t="s">
        <v>503</v>
      </c>
    </row>
    <row r="254" spans="3:9" ht="12" customHeight="1">
      <c r="C254" s="1" t="s">
        <v>629</v>
      </c>
      <c r="D254" s="1" t="s">
        <v>630</v>
      </c>
      <c r="E254" s="1" t="s">
        <v>7</v>
      </c>
      <c r="F254" s="1" t="s">
        <v>202</v>
      </c>
      <c r="I254" s="1" t="s">
        <v>631</v>
      </c>
    </row>
    <row r="255" spans="3:9" ht="12" customHeight="1">
      <c r="C255" s="1" t="s">
        <v>844</v>
      </c>
      <c r="D255" s="1" t="s">
        <v>140</v>
      </c>
      <c r="E255" s="1" t="s">
        <v>197</v>
      </c>
      <c r="F255" s="1" t="s">
        <v>845</v>
      </c>
      <c r="I255" s="1" t="s">
        <v>846</v>
      </c>
    </row>
    <row r="256" spans="3:9" ht="12" customHeight="1">
      <c r="C256" s="1" t="s">
        <v>1077</v>
      </c>
      <c r="D256" s="1" t="s">
        <v>1078</v>
      </c>
      <c r="E256" s="1" t="s">
        <v>330</v>
      </c>
      <c r="F256" s="1" t="s">
        <v>120</v>
      </c>
      <c r="I256" s="1" t="s">
        <v>1079</v>
      </c>
    </row>
    <row r="257" spans="3:9" ht="12" customHeight="1">
      <c r="C257" s="1" t="s">
        <v>847</v>
      </c>
      <c r="D257" s="1" t="s">
        <v>140</v>
      </c>
      <c r="E257" s="1" t="s">
        <v>221</v>
      </c>
      <c r="F257" s="1" t="s">
        <v>845</v>
      </c>
      <c r="I257" s="1" t="s">
        <v>848</v>
      </c>
    </row>
    <row r="258" spans="3:9" ht="12" customHeight="1">
      <c r="C258" s="1" t="s">
        <v>700</v>
      </c>
      <c r="D258" s="1" t="s">
        <v>701</v>
      </c>
      <c r="E258" s="1" t="s">
        <v>19</v>
      </c>
      <c r="F258" s="1" t="s">
        <v>221</v>
      </c>
      <c r="I258" s="1" t="s">
        <v>702</v>
      </c>
    </row>
    <row r="259" spans="3:9" ht="12" customHeight="1">
      <c r="C259" s="1" t="s">
        <v>507</v>
      </c>
      <c r="D259" s="1" t="s">
        <v>508</v>
      </c>
      <c r="E259" s="1" t="s">
        <v>330</v>
      </c>
      <c r="F259" s="1" t="s">
        <v>330</v>
      </c>
      <c r="I259" s="1" t="s">
        <v>731</v>
      </c>
    </row>
    <row r="260" spans="3:9" ht="12" customHeight="1">
      <c r="C260" s="1" t="s">
        <v>1069</v>
      </c>
      <c r="D260" s="1" t="s">
        <v>1066</v>
      </c>
      <c r="E260" s="1" t="s">
        <v>330</v>
      </c>
      <c r="F260" s="1" t="s">
        <v>221</v>
      </c>
      <c r="H260" s="1" t="s">
        <v>1070</v>
      </c>
      <c r="I260" s="1" t="s">
        <v>1071</v>
      </c>
    </row>
    <row r="261" spans="3:9" ht="12" customHeight="1">
      <c r="C261" s="1" t="s">
        <v>416</v>
      </c>
      <c r="D261" s="1" t="s">
        <v>417</v>
      </c>
      <c r="E261" s="1" t="s">
        <v>7</v>
      </c>
      <c r="F261" s="1" t="s">
        <v>227</v>
      </c>
      <c r="I261" s="1" t="s">
        <v>418</v>
      </c>
    </row>
    <row r="262" spans="3:9" ht="12" customHeight="1">
      <c r="C262" s="1" t="s">
        <v>607</v>
      </c>
      <c r="D262" s="1" t="s">
        <v>608</v>
      </c>
      <c r="E262" s="1" t="s">
        <v>7</v>
      </c>
      <c r="F262" s="1" t="s">
        <v>227</v>
      </c>
      <c r="I262" s="1" t="s">
        <v>609</v>
      </c>
    </row>
    <row r="263" spans="3:12" ht="12" customHeight="1">
      <c r="C263" s="1" t="s">
        <v>746</v>
      </c>
      <c r="D263" s="1" t="s">
        <v>741</v>
      </c>
      <c r="E263" s="1" t="s">
        <v>197</v>
      </c>
      <c r="F263" s="1" t="s">
        <v>747</v>
      </c>
      <c r="I263" s="1" t="s">
        <v>748</v>
      </c>
      <c r="J263" s="1" t="s">
        <v>749</v>
      </c>
      <c r="L263" s="1" t="s">
        <v>750</v>
      </c>
    </row>
    <row r="264" spans="3:12" ht="12" customHeight="1">
      <c r="C264" s="1" t="s">
        <v>1199</v>
      </c>
      <c r="D264" s="1" t="s">
        <v>1200</v>
      </c>
      <c r="E264" s="1" t="s">
        <v>197</v>
      </c>
      <c r="F264" s="1" t="s">
        <v>221</v>
      </c>
      <c r="I264" s="1" t="s">
        <v>1201</v>
      </c>
      <c r="J264" s="1" t="s">
        <v>1202</v>
      </c>
      <c r="L264" s="1" t="s">
        <v>1203</v>
      </c>
    </row>
    <row r="265" spans="3:9" ht="12" customHeight="1">
      <c r="C265" s="1" t="s">
        <v>937</v>
      </c>
      <c r="D265" s="1" t="s">
        <v>938</v>
      </c>
      <c r="E265" s="1" t="s">
        <v>202</v>
      </c>
      <c r="F265" s="1" t="s">
        <v>221</v>
      </c>
      <c r="I265" s="1" t="s">
        <v>939</v>
      </c>
    </row>
    <row r="266" spans="3:9" ht="12" customHeight="1">
      <c r="C266" s="1" t="s">
        <v>1084</v>
      </c>
      <c r="D266" s="1" t="s">
        <v>1081</v>
      </c>
      <c r="E266" s="1" t="s">
        <v>828</v>
      </c>
      <c r="F266" s="1" t="s">
        <v>197</v>
      </c>
      <c r="I266" s="1" t="s">
        <v>1085</v>
      </c>
    </row>
    <row r="267" spans="3:10" ht="12" customHeight="1">
      <c r="C267" s="1" t="s">
        <v>422</v>
      </c>
      <c r="D267" s="1" t="s">
        <v>423</v>
      </c>
      <c r="E267" s="1" t="s">
        <v>197</v>
      </c>
      <c r="F267" s="1" t="s">
        <v>424</v>
      </c>
      <c r="I267" s="1" t="s">
        <v>425</v>
      </c>
      <c r="J267" s="1" t="s">
        <v>426</v>
      </c>
    </row>
    <row r="268" spans="3:12" ht="12" customHeight="1">
      <c r="C268" s="1" t="s">
        <v>648</v>
      </c>
      <c r="D268" s="1" t="s">
        <v>649</v>
      </c>
      <c r="E268" s="1" t="s">
        <v>650</v>
      </c>
      <c r="F268" s="1" t="s">
        <v>330</v>
      </c>
      <c r="I268" s="1" t="s">
        <v>651</v>
      </c>
      <c r="J268" s="1" t="s">
        <v>639</v>
      </c>
      <c r="L268" s="1" t="s">
        <v>652</v>
      </c>
    </row>
    <row r="269" spans="3:12" ht="12" customHeight="1">
      <c r="C269" s="1" t="s">
        <v>624</v>
      </c>
      <c r="D269" s="1" t="s">
        <v>398</v>
      </c>
      <c r="E269" s="1" t="s">
        <v>196</v>
      </c>
      <c r="F269" s="1" t="s">
        <v>330</v>
      </c>
      <c r="I269" s="1" t="s">
        <v>436</v>
      </c>
      <c r="J269" s="1" t="s">
        <v>625</v>
      </c>
      <c r="L269" s="1" t="s">
        <v>626</v>
      </c>
    </row>
    <row r="270" spans="3:9" ht="12" customHeight="1">
      <c r="C270" s="1" t="s">
        <v>671</v>
      </c>
      <c r="D270" s="1" t="s">
        <v>668</v>
      </c>
      <c r="E270" s="1" t="s">
        <v>65</v>
      </c>
      <c r="F270" s="1" t="s">
        <v>239</v>
      </c>
      <c r="I270" s="1" t="s">
        <v>672</v>
      </c>
    </row>
    <row r="271" spans="3:9" ht="12" customHeight="1">
      <c r="C271" s="1" t="s">
        <v>419</v>
      </c>
      <c r="D271" s="1" t="s">
        <v>417</v>
      </c>
      <c r="E271" s="1" t="s">
        <v>202</v>
      </c>
      <c r="F271" s="1" t="s">
        <v>227</v>
      </c>
      <c r="I271" s="1" t="s">
        <v>420</v>
      </c>
    </row>
    <row r="272" spans="3:9" ht="12" customHeight="1">
      <c r="C272" s="1" t="s">
        <v>253</v>
      </c>
      <c r="D272" s="1" t="s">
        <v>56</v>
      </c>
      <c r="E272" s="1" t="s">
        <v>57</v>
      </c>
      <c r="F272" s="1" t="s">
        <v>221</v>
      </c>
      <c r="I272" s="1" t="s">
        <v>58</v>
      </c>
    </row>
    <row r="273" spans="3:9" ht="12" customHeight="1">
      <c r="C273" s="1" t="s">
        <v>951</v>
      </c>
      <c r="D273" s="1" t="s">
        <v>946</v>
      </c>
      <c r="E273" s="1" t="s">
        <v>7</v>
      </c>
      <c r="F273" s="1" t="s">
        <v>221</v>
      </c>
      <c r="I273" s="1" t="s">
        <v>952</v>
      </c>
    </row>
    <row r="274" spans="3:9" ht="12" customHeight="1">
      <c r="C274" s="1" t="s">
        <v>632</v>
      </c>
      <c r="D274" s="1" t="s">
        <v>633</v>
      </c>
      <c r="E274" s="1" t="s">
        <v>7</v>
      </c>
      <c r="F274" s="1" t="s">
        <v>221</v>
      </c>
      <c r="I274" s="1" t="s">
        <v>634</v>
      </c>
    </row>
    <row r="275" spans="3:12" ht="12" customHeight="1">
      <c r="C275" s="1" t="s">
        <v>434</v>
      </c>
      <c r="D275" s="1" t="s">
        <v>431</v>
      </c>
      <c r="E275" s="1" t="s">
        <v>340</v>
      </c>
      <c r="F275" s="1" t="s">
        <v>432</v>
      </c>
      <c r="I275" s="1" t="s">
        <v>433</v>
      </c>
      <c r="J275" s="1" t="s">
        <v>435</v>
      </c>
      <c r="L275" s="1" t="s">
        <v>436</v>
      </c>
    </row>
    <row r="276" spans="3:10" ht="12" customHeight="1">
      <c r="C276" s="1" t="s">
        <v>728</v>
      </c>
      <c r="D276" s="1" t="s">
        <v>729</v>
      </c>
      <c r="E276" s="1" t="s">
        <v>196</v>
      </c>
      <c r="F276" s="1" t="s">
        <v>221</v>
      </c>
      <c r="I276" s="1" t="s">
        <v>730</v>
      </c>
      <c r="J276" s="1" t="s">
        <v>936</v>
      </c>
    </row>
    <row r="277" spans="3:12" ht="12" customHeight="1">
      <c r="C277" s="1" t="s">
        <v>437</v>
      </c>
      <c r="D277" s="1" t="s">
        <v>431</v>
      </c>
      <c r="E277" s="1" t="s">
        <v>96</v>
      </c>
      <c r="F277" s="1" t="s">
        <v>330</v>
      </c>
      <c r="I277" s="1" t="s">
        <v>438</v>
      </c>
      <c r="J277" s="1" t="s">
        <v>439</v>
      </c>
      <c r="L277" s="1" t="s">
        <v>440</v>
      </c>
    </row>
    <row r="278" spans="3:12" ht="12" customHeight="1">
      <c r="C278" s="1" t="s">
        <v>972</v>
      </c>
      <c r="D278" s="1" t="s">
        <v>973</v>
      </c>
      <c r="E278" s="1" t="s">
        <v>196</v>
      </c>
      <c r="F278" s="1" t="s">
        <v>281</v>
      </c>
      <c r="I278" s="1" t="s">
        <v>974</v>
      </c>
      <c r="J278" s="1" t="s">
        <v>975</v>
      </c>
      <c r="L278" s="1" t="s">
        <v>976</v>
      </c>
    </row>
    <row r="279" spans="3:12" ht="12" customHeight="1">
      <c r="C279" s="1" t="s">
        <v>635</v>
      </c>
      <c r="D279" s="1" t="s">
        <v>636</v>
      </c>
      <c r="E279" s="1" t="s">
        <v>555</v>
      </c>
      <c r="F279" s="1" t="s">
        <v>126</v>
      </c>
      <c r="G279" s="1" t="s">
        <v>637</v>
      </c>
      <c r="I279" s="1" t="s">
        <v>638</v>
      </c>
      <c r="J279" s="1" t="s">
        <v>639</v>
      </c>
      <c r="L279" s="1" t="s">
        <v>640</v>
      </c>
    </row>
    <row r="280" spans="3:9" ht="12" customHeight="1">
      <c r="C280" s="1" t="s">
        <v>1072</v>
      </c>
      <c r="D280" s="1" t="s">
        <v>1066</v>
      </c>
      <c r="E280" s="1" t="s">
        <v>330</v>
      </c>
      <c r="F280" s="1" t="s">
        <v>221</v>
      </c>
      <c r="I280" s="1" t="s">
        <v>1071</v>
      </c>
    </row>
    <row r="281" spans="3:6" ht="12" customHeight="1">
      <c r="C281" s="1" t="s">
        <v>421</v>
      </c>
      <c r="D281" s="1" t="s">
        <v>417</v>
      </c>
      <c r="E281" s="1" t="s">
        <v>202</v>
      </c>
      <c r="F281" s="1" t="s">
        <v>227</v>
      </c>
    </row>
    <row r="282" spans="3:12" ht="12" customHeight="1">
      <c r="C282" s="1" t="s">
        <v>1086</v>
      </c>
      <c r="D282" s="1" t="s">
        <v>1081</v>
      </c>
      <c r="E282" s="1" t="s">
        <v>233</v>
      </c>
      <c r="F282" s="1" t="s">
        <v>330</v>
      </c>
      <c r="I282" s="1" t="s">
        <v>1087</v>
      </c>
      <c r="J282" s="1" t="s">
        <v>1088</v>
      </c>
      <c r="L282" s="1" t="s">
        <v>1071</v>
      </c>
    </row>
    <row r="283" spans="3:9" ht="12" customHeight="1">
      <c r="C283" s="1" t="s">
        <v>1293</v>
      </c>
      <c r="D283" s="1" t="s">
        <v>411</v>
      </c>
      <c r="E283" s="1" t="s">
        <v>227</v>
      </c>
      <c r="F283" s="1" t="s">
        <v>1294</v>
      </c>
      <c r="G283" s="1" t="s">
        <v>312</v>
      </c>
      <c r="H283" s="1" t="s">
        <v>1295</v>
      </c>
      <c r="I283" s="1" t="s">
        <v>1296</v>
      </c>
    </row>
    <row r="284" spans="3:12" ht="12" customHeight="1">
      <c r="C284" s="1" t="s">
        <v>715</v>
      </c>
      <c r="D284" s="1" t="s">
        <v>713</v>
      </c>
      <c r="E284" s="1" t="s">
        <v>716</v>
      </c>
      <c r="F284" s="1" t="s">
        <v>57</v>
      </c>
      <c r="I284" s="1" t="s">
        <v>58</v>
      </c>
      <c r="J284" s="1" t="s">
        <v>717</v>
      </c>
      <c r="L284" s="1" t="s">
        <v>718</v>
      </c>
    </row>
    <row r="285" spans="3:12" ht="12" customHeight="1">
      <c r="C285" s="1" t="s">
        <v>59</v>
      </c>
      <c r="D285" s="1" t="s">
        <v>56</v>
      </c>
      <c r="E285" s="1" t="s">
        <v>7</v>
      </c>
      <c r="F285" s="1" t="s">
        <v>221</v>
      </c>
      <c r="G285" s="1" t="s">
        <v>60</v>
      </c>
      <c r="I285" s="1" t="s">
        <v>58</v>
      </c>
      <c r="J285" s="1" t="s">
        <v>61</v>
      </c>
      <c r="L285" s="1" t="s">
        <v>62</v>
      </c>
    </row>
    <row r="286" spans="3:9" ht="12" customHeight="1">
      <c r="C286" s="1" t="s">
        <v>90</v>
      </c>
      <c r="D286" s="1" t="s">
        <v>88</v>
      </c>
      <c r="E286" s="1" t="s">
        <v>7</v>
      </c>
      <c r="F286" s="1" t="s">
        <v>41</v>
      </c>
      <c r="I286" s="1" t="s">
        <v>296</v>
      </c>
    </row>
    <row r="287" spans="3:12" ht="12" customHeight="1">
      <c r="C287" s="1" t="s">
        <v>451</v>
      </c>
      <c r="D287" s="1" t="s">
        <v>452</v>
      </c>
      <c r="E287" s="1" t="s">
        <v>453</v>
      </c>
      <c r="F287" s="1" t="s">
        <v>221</v>
      </c>
      <c r="I287" s="1" t="s">
        <v>454</v>
      </c>
      <c r="J287" s="1" t="s">
        <v>249</v>
      </c>
      <c r="L287" s="1" t="s">
        <v>250</v>
      </c>
    </row>
    <row r="288" spans="3:9" ht="12" customHeight="1">
      <c r="C288" s="1" t="s">
        <v>1159</v>
      </c>
      <c r="D288" s="1" t="s">
        <v>1160</v>
      </c>
      <c r="E288" s="1" t="s">
        <v>7</v>
      </c>
      <c r="F288" s="1" t="s">
        <v>239</v>
      </c>
      <c r="I288" s="1" t="s">
        <v>577</v>
      </c>
    </row>
    <row r="289" spans="3:12" ht="12" customHeight="1">
      <c r="C289" s="1" t="s">
        <v>1185</v>
      </c>
      <c r="D289" s="1" t="s">
        <v>1183</v>
      </c>
      <c r="E289" s="1" t="s">
        <v>768</v>
      </c>
      <c r="F289" s="1" t="s">
        <v>221</v>
      </c>
      <c r="G289" s="1" t="s">
        <v>240</v>
      </c>
      <c r="H289" s="1" t="s">
        <v>1186</v>
      </c>
      <c r="I289" s="1" t="s">
        <v>1187</v>
      </c>
      <c r="J289" s="1" t="s">
        <v>1188</v>
      </c>
      <c r="L289" s="1" t="s">
        <v>1189</v>
      </c>
    </row>
    <row r="290" spans="3:12" ht="12" customHeight="1">
      <c r="C290" s="1" t="s">
        <v>849</v>
      </c>
      <c r="D290" s="1" t="s">
        <v>140</v>
      </c>
      <c r="E290" s="1" t="s">
        <v>221</v>
      </c>
      <c r="F290" s="1" t="s">
        <v>197</v>
      </c>
      <c r="H290" s="1" t="s">
        <v>850</v>
      </c>
      <c r="I290" s="1" t="s">
        <v>851</v>
      </c>
      <c r="L290" s="1" t="s">
        <v>840</v>
      </c>
    </row>
    <row r="291" spans="3:11" ht="12" customHeight="1">
      <c r="C291" s="1" t="s">
        <v>293</v>
      </c>
      <c r="D291" s="1" t="s">
        <v>294</v>
      </c>
      <c r="E291" s="1" t="s">
        <v>66</v>
      </c>
      <c r="F291" s="1" t="s">
        <v>226</v>
      </c>
      <c r="I291" s="1" t="s">
        <v>295</v>
      </c>
      <c r="J291" s="1" t="s">
        <v>115</v>
      </c>
      <c r="K291" s="1" t="s">
        <v>116</v>
      </c>
    </row>
    <row r="292" spans="3:9" ht="12" customHeight="1">
      <c r="C292" s="1" t="s">
        <v>1052</v>
      </c>
      <c r="D292" s="1" t="s">
        <v>1050</v>
      </c>
      <c r="E292" s="1" t="s">
        <v>615</v>
      </c>
      <c r="F292" s="1" t="s">
        <v>615</v>
      </c>
      <c r="I292" s="1" t="s">
        <v>616</v>
      </c>
    </row>
    <row r="293" spans="3:9" ht="12" customHeight="1">
      <c r="C293" s="1" t="s">
        <v>1089</v>
      </c>
      <c r="D293" s="1" t="s">
        <v>1081</v>
      </c>
      <c r="E293" s="1" t="s">
        <v>7</v>
      </c>
      <c r="F293" s="1" t="s">
        <v>202</v>
      </c>
      <c r="I293" s="2" t="s">
        <v>1090</v>
      </c>
    </row>
    <row r="294" spans="3:9" ht="12" customHeight="1">
      <c r="C294" s="1" t="s">
        <v>1297</v>
      </c>
      <c r="D294" s="1" t="s">
        <v>411</v>
      </c>
      <c r="E294" s="1" t="s">
        <v>340</v>
      </c>
      <c r="F294" s="1" t="s">
        <v>522</v>
      </c>
      <c r="I294" s="1" t="s">
        <v>1298</v>
      </c>
    </row>
    <row r="295" spans="3:13" ht="12" customHeight="1">
      <c r="C295" s="1" t="s">
        <v>953</v>
      </c>
      <c r="D295" s="1" t="s">
        <v>946</v>
      </c>
      <c r="E295" s="1" t="s">
        <v>227</v>
      </c>
      <c r="F295" s="1" t="s">
        <v>954</v>
      </c>
      <c r="I295" s="1" t="s">
        <v>955</v>
      </c>
      <c r="J295" s="1" t="s">
        <v>956</v>
      </c>
      <c r="K295" s="1" t="s">
        <v>4</v>
      </c>
      <c r="L295" s="1" t="s">
        <v>957</v>
      </c>
      <c r="M295" s="1" t="s">
        <v>4</v>
      </c>
    </row>
    <row r="296" spans="3:9" ht="12" customHeight="1">
      <c r="C296" s="1" t="s">
        <v>471</v>
      </c>
      <c r="D296" s="1" t="s">
        <v>472</v>
      </c>
      <c r="E296" s="1" t="s">
        <v>330</v>
      </c>
      <c r="F296" s="1" t="s">
        <v>202</v>
      </c>
      <c r="G296" s="2"/>
      <c r="H296" s="2"/>
      <c r="I296" s="1" t="s">
        <v>473</v>
      </c>
    </row>
    <row r="297" spans="3:9" ht="12" customHeight="1">
      <c r="C297" s="1" t="s">
        <v>441</v>
      </c>
      <c r="D297" s="1" t="s">
        <v>431</v>
      </c>
      <c r="E297" s="1" t="s">
        <v>7</v>
      </c>
      <c r="F297" s="1" t="s">
        <v>442</v>
      </c>
      <c r="G297" s="2"/>
      <c r="H297" s="2"/>
      <c r="I297" s="1" t="s">
        <v>433</v>
      </c>
    </row>
    <row r="298" spans="3:11" ht="12" customHeight="1">
      <c r="C298" s="1" t="s">
        <v>349</v>
      </c>
      <c r="D298" s="1" t="s">
        <v>350</v>
      </c>
      <c r="E298" s="1" t="s">
        <v>202</v>
      </c>
      <c r="F298" s="1" t="s">
        <v>97</v>
      </c>
      <c r="I298" s="1" t="s">
        <v>351</v>
      </c>
      <c r="J298" s="1" t="s">
        <v>352</v>
      </c>
      <c r="K298" s="1" t="s">
        <v>116</v>
      </c>
    </row>
    <row r="299" spans="3:12" ht="12" customHeight="1">
      <c r="C299" s="1" t="s">
        <v>620</v>
      </c>
      <c r="D299" s="1" t="s">
        <v>397</v>
      </c>
      <c r="E299" s="1" t="s">
        <v>340</v>
      </c>
      <c r="F299" s="1" t="s">
        <v>221</v>
      </c>
      <c r="I299" s="1" t="s">
        <v>621</v>
      </c>
      <c r="L299" s="1" t="s">
        <v>622</v>
      </c>
    </row>
    <row r="300" spans="3:9" ht="12" customHeight="1">
      <c r="C300" s="1" t="s">
        <v>732</v>
      </c>
      <c r="D300" s="1" t="s">
        <v>508</v>
      </c>
      <c r="E300" s="1" t="s">
        <v>202</v>
      </c>
      <c r="F300" s="1" t="s">
        <v>330</v>
      </c>
      <c r="I300" s="1" t="s">
        <v>733</v>
      </c>
    </row>
    <row r="301" spans="3:12" ht="12" customHeight="1">
      <c r="C301" s="1" t="s">
        <v>1161</v>
      </c>
      <c r="D301" s="1" t="s">
        <v>1162</v>
      </c>
      <c r="E301" s="1" t="s">
        <v>19</v>
      </c>
      <c r="F301" s="1" t="s">
        <v>221</v>
      </c>
      <c r="I301" s="1" t="s">
        <v>1163</v>
      </c>
      <c r="J301" s="1" t="s">
        <v>1164</v>
      </c>
      <c r="L301" s="1" t="s">
        <v>1165</v>
      </c>
    </row>
    <row r="302" spans="3:9" ht="12" customHeight="1">
      <c r="C302" s="1" t="s">
        <v>807</v>
      </c>
      <c r="D302" s="1" t="s">
        <v>35</v>
      </c>
      <c r="E302" s="1" t="s">
        <v>227</v>
      </c>
      <c r="F302" s="1" t="s">
        <v>197</v>
      </c>
      <c r="I302" s="1" t="s">
        <v>808</v>
      </c>
    </row>
    <row r="303" spans="3:9" ht="12" customHeight="1">
      <c r="C303" s="1" t="s">
        <v>673</v>
      </c>
      <c r="D303" s="1" t="s">
        <v>668</v>
      </c>
      <c r="E303" s="1" t="s">
        <v>25</v>
      </c>
      <c r="F303" s="1" t="s">
        <v>187</v>
      </c>
      <c r="I303" s="1" t="s">
        <v>674</v>
      </c>
    </row>
    <row r="304" spans="3:10" ht="12" customHeight="1">
      <c r="C304" s="1" t="s">
        <v>1073</v>
      </c>
      <c r="D304" s="1" t="s">
        <v>1074</v>
      </c>
      <c r="E304" s="1" t="s">
        <v>221</v>
      </c>
      <c r="F304" s="1" t="s">
        <v>202</v>
      </c>
      <c r="I304" s="1" t="s">
        <v>1075</v>
      </c>
      <c r="J304" s="1" t="s">
        <v>1076</v>
      </c>
    </row>
    <row r="305" spans="3:9" ht="12" customHeight="1">
      <c r="C305" s="1" t="s">
        <v>493</v>
      </c>
      <c r="D305" s="1" t="s">
        <v>494</v>
      </c>
      <c r="E305" s="1" t="s">
        <v>186</v>
      </c>
      <c r="F305" s="1" t="s">
        <v>197</v>
      </c>
      <c r="G305" s="1" t="s">
        <v>495</v>
      </c>
      <c r="I305" s="1" t="s">
        <v>496</v>
      </c>
    </row>
    <row r="306" spans="3:9" ht="12" customHeight="1">
      <c r="C306" s="1" t="s">
        <v>269</v>
      </c>
      <c r="D306" s="1" t="s">
        <v>258</v>
      </c>
      <c r="E306" s="1" t="s">
        <v>197</v>
      </c>
      <c r="F306" s="1" t="s">
        <v>66</v>
      </c>
      <c r="I306" s="1" t="s">
        <v>270</v>
      </c>
    </row>
    <row r="307" spans="3:12" ht="12" customHeight="1">
      <c r="C307" s="1" t="s">
        <v>443</v>
      </c>
      <c r="D307" s="1" t="s">
        <v>444</v>
      </c>
      <c r="E307" s="1" t="s">
        <v>202</v>
      </c>
      <c r="F307" s="1" t="s">
        <v>197</v>
      </c>
      <c r="I307" s="1" t="s">
        <v>445</v>
      </c>
      <c r="J307" s="1" t="s">
        <v>446</v>
      </c>
      <c r="L307" s="1" t="s">
        <v>447</v>
      </c>
    </row>
    <row r="308" spans="3:9" ht="12" customHeight="1">
      <c r="C308" s="1" t="s">
        <v>173</v>
      </c>
      <c r="D308" s="1" t="s">
        <v>174</v>
      </c>
      <c r="E308" s="1" t="s">
        <v>239</v>
      </c>
      <c r="F308" s="1" t="s">
        <v>202</v>
      </c>
      <c r="I308" s="1" t="s">
        <v>175</v>
      </c>
    </row>
    <row r="309" spans="3:9" ht="12" customHeight="1">
      <c r="C309" s="1" t="s">
        <v>684</v>
      </c>
      <c r="D309" s="1" t="s">
        <v>889</v>
      </c>
      <c r="E309" s="1" t="s">
        <v>19</v>
      </c>
      <c r="F309" s="1" t="s">
        <v>239</v>
      </c>
      <c r="I309" s="1" t="s">
        <v>683</v>
      </c>
    </row>
    <row r="310" spans="3:9" ht="12" customHeight="1">
      <c r="C310" s="1" t="s">
        <v>761</v>
      </c>
      <c r="D310" s="1" t="s">
        <v>762</v>
      </c>
      <c r="E310" s="1" t="s">
        <v>197</v>
      </c>
      <c r="F310" s="1" t="s">
        <v>227</v>
      </c>
      <c r="I310" s="1" t="s">
        <v>763</v>
      </c>
    </row>
    <row r="311" spans="3:9" ht="12" customHeight="1">
      <c r="C311" s="1" t="s">
        <v>706</v>
      </c>
      <c r="D311" s="1" t="s">
        <v>707</v>
      </c>
      <c r="E311" s="1" t="s">
        <v>330</v>
      </c>
      <c r="F311" s="1" t="s">
        <v>442</v>
      </c>
      <c r="I311" s="1" t="s">
        <v>708</v>
      </c>
    </row>
    <row r="312" spans="3:9" ht="12" customHeight="1">
      <c r="C312" s="1" t="s">
        <v>1055</v>
      </c>
      <c r="D312" s="1" t="s">
        <v>1056</v>
      </c>
      <c r="E312" s="1" t="s">
        <v>399</v>
      </c>
      <c r="F312" s="1" t="s">
        <v>202</v>
      </c>
      <c r="I312" s="1" t="s">
        <v>1057</v>
      </c>
    </row>
    <row r="313" spans="3:12" ht="12" customHeight="1">
      <c r="C313" s="1" t="s">
        <v>274</v>
      </c>
      <c r="D313" s="1" t="s">
        <v>275</v>
      </c>
      <c r="E313" s="1" t="s">
        <v>7</v>
      </c>
      <c r="F313" s="1" t="s">
        <v>330</v>
      </c>
      <c r="I313" s="1" t="s">
        <v>276</v>
      </c>
      <c r="J313" s="1" t="s">
        <v>277</v>
      </c>
      <c r="L313" s="1" t="s">
        <v>278</v>
      </c>
    </row>
    <row r="314" spans="3:9" ht="12" customHeight="1">
      <c r="C314" s="1" t="s">
        <v>983</v>
      </c>
      <c r="D314" s="1" t="s">
        <v>984</v>
      </c>
      <c r="E314" s="1" t="s">
        <v>215</v>
      </c>
      <c r="F314" s="1" t="s">
        <v>985</v>
      </c>
      <c r="I314" s="1" t="s">
        <v>986</v>
      </c>
    </row>
    <row r="315" spans="3:9" ht="12" customHeight="1">
      <c r="C315" s="1" t="s">
        <v>958</v>
      </c>
      <c r="D315" s="1" t="s">
        <v>959</v>
      </c>
      <c r="E315" s="1" t="s">
        <v>227</v>
      </c>
      <c r="F315" s="1" t="s">
        <v>197</v>
      </c>
      <c r="H315" s="1" t="s">
        <v>960</v>
      </c>
      <c r="I315" s="1" t="s">
        <v>961</v>
      </c>
    </row>
    <row r="316" spans="3:9" ht="12" customHeight="1">
      <c r="C316" s="1" t="s">
        <v>958</v>
      </c>
      <c r="D316" s="1" t="s">
        <v>1276</v>
      </c>
      <c r="E316" s="1" t="s">
        <v>227</v>
      </c>
      <c r="F316" s="1" t="s">
        <v>202</v>
      </c>
      <c r="I316" s="1" t="s">
        <v>1277</v>
      </c>
    </row>
    <row r="317" spans="3:9" ht="12" customHeight="1">
      <c r="C317" s="1" t="s">
        <v>627</v>
      </c>
      <c r="D317" s="1" t="s">
        <v>628</v>
      </c>
      <c r="E317" s="1" t="s">
        <v>555</v>
      </c>
      <c r="F317" s="1" t="s">
        <v>330</v>
      </c>
      <c r="I317" s="1" t="s">
        <v>436</v>
      </c>
    </row>
    <row r="318" spans="3:9" ht="12" customHeight="1">
      <c r="C318" s="1" t="s">
        <v>465</v>
      </c>
      <c r="D318" s="1" t="s">
        <v>466</v>
      </c>
      <c r="E318" s="1" t="s">
        <v>221</v>
      </c>
      <c r="F318" s="1" t="s">
        <v>221</v>
      </c>
      <c r="I318" s="1" t="s">
        <v>467</v>
      </c>
    </row>
    <row r="319" spans="3:12" ht="12" customHeight="1">
      <c r="C319" s="1" t="s">
        <v>465</v>
      </c>
      <c r="D319" s="1" t="s">
        <v>713</v>
      </c>
      <c r="E319" s="1" t="s">
        <v>281</v>
      </c>
      <c r="F319" s="1" t="s">
        <v>57</v>
      </c>
      <c r="I319" s="1" t="s">
        <v>58</v>
      </c>
      <c r="J319" s="1" t="s">
        <v>719</v>
      </c>
      <c r="K319" s="1" t="s">
        <v>116</v>
      </c>
      <c r="L319" s="1" t="s">
        <v>720</v>
      </c>
    </row>
    <row r="320" spans="3:9" ht="12" customHeight="1">
      <c r="C320" s="1" t="s">
        <v>814</v>
      </c>
      <c r="D320" s="1" t="s">
        <v>185</v>
      </c>
      <c r="E320" s="1" t="s">
        <v>202</v>
      </c>
      <c r="F320" s="1" t="s">
        <v>522</v>
      </c>
      <c r="H320" s="1" t="s">
        <v>815</v>
      </c>
      <c r="I320" s="1" t="s">
        <v>816</v>
      </c>
    </row>
    <row r="321" spans="3:9" ht="12" customHeight="1">
      <c r="C321" s="1" t="s">
        <v>1272</v>
      </c>
      <c r="D321" s="1" t="s">
        <v>408</v>
      </c>
      <c r="E321" s="1" t="s">
        <v>330</v>
      </c>
      <c r="F321" s="1" t="s">
        <v>202</v>
      </c>
      <c r="I321" s="1" t="s">
        <v>440</v>
      </c>
    </row>
    <row r="322" spans="3:9" ht="12" customHeight="1">
      <c r="C322" s="1" t="s">
        <v>794</v>
      </c>
      <c r="D322" s="1" t="s">
        <v>795</v>
      </c>
      <c r="E322" s="1" t="s">
        <v>7</v>
      </c>
      <c r="F322" s="1" t="s">
        <v>796</v>
      </c>
      <c r="I322" s="1" t="s">
        <v>797</v>
      </c>
    </row>
    <row r="323" spans="3:9" ht="12" customHeight="1">
      <c r="C323" s="1" t="s">
        <v>1190</v>
      </c>
      <c r="D323" s="1" t="s">
        <v>1191</v>
      </c>
      <c r="E323" s="1" t="s">
        <v>202</v>
      </c>
      <c r="F323" s="1" t="s">
        <v>221</v>
      </c>
      <c r="I323" s="1" t="s">
        <v>1192</v>
      </c>
    </row>
    <row r="324" spans="3:9" ht="12" customHeight="1">
      <c r="C324" s="1" t="s">
        <v>788</v>
      </c>
      <c r="D324" s="1" t="s">
        <v>789</v>
      </c>
      <c r="E324" s="1" t="s">
        <v>197</v>
      </c>
      <c r="F324" s="1" t="s">
        <v>221</v>
      </c>
      <c r="I324" s="1" t="s">
        <v>790</v>
      </c>
    </row>
    <row r="325" spans="3:9" ht="12" customHeight="1">
      <c r="C325" s="1" t="s">
        <v>858</v>
      </c>
      <c r="D325" s="1" t="s">
        <v>859</v>
      </c>
      <c r="E325" s="1" t="s">
        <v>7</v>
      </c>
      <c r="F325" s="1" t="s">
        <v>120</v>
      </c>
      <c r="G325" s="1" t="s">
        <v>860</v>
      </c>
      <c r="I325" s="1" t="s">
        <v>861</v>
      </c>
    </row>
    <row r="326" spans="3:10" ht="12" customHeight="1">
      <c r="C326" s="1" t="s">
        <v>940</v>
      </c>
      <c r="D326" s="1" t="s">
        <v>941</v>
      </c>
      <c r="E326" s="1" t="s">
        <v>522</v>
      </c>
      <c r="F326" s="1" t="s">
        <v>221</v>
      </c>
      <c r="I326" s="1" t="s">
        <v>942</v>
      </c>
      <c r="J326" s="1" t="s">
        <v>1156</v>
      </c>
    </row>
    <row r="327" spans="3:10" ht="12" customHeight="1">
      <c r="C327" s="1" t="s">
        <v>940</v>
      </c>
      <c r="D327" s="1" t="s">
        <v>941</v>
      </c>
      <c r="E327" s="1" t="s">
        <v>1157</v>
      </c>
      <c r="F327" s="1" t="s">
        <v>221</v>
      </c>
      <c r="I327" s="1" t="s">
        <v>942</v>
      </c>
      <c r="J327" s="1" t="s">
        <v>1158</v>
      </c>
    </row>
    <row r="328" spans="3:6" ht="12" customHeight="1">
      <c r="C328" s="1" t="s">
        <v>798</v>
      </c>
      <c r="D328" s="1" t="s">
        <v>799</v>
      </c>
      <c r="E328" s="1" t="s">
        <v>65</v>
      </c>
      <c r="F328" s="1" t="s">
        <v>800</v>
      </c>
    </row>
    <row r="329" spans="3:9" ht="12" customHeight="1">
      <c r="C329" s="1" t="s">
        <v>289</v>
      </c>
      <c r="D329" s="1" t="s">
        <v>290</v>
      </c>
      <c r="E329" s="1" t="s">
        <v>7</v>
      </c>
      <c r="F329" s="1" t="s">
        <v>291</v>
      </c>
      <c r="I329" s="1" t="s">
        <v>292</v>
      </c>
    </row>
    <row r="330" spans="3:9" ht="12" customHeight="1">
      <c r="C330" s="1" t="s">
        <v>459</v>
      </c>
      <c r="D330" s="1" t="s">
        <v>460</v>
      </c>
      <c r="E330" s="1" t="s">
        <v>208</v>
      </c>
      <c r="F330" s="1" t="s">
        <v>330</v>
      </c>
      <c r="G330" s="1" t="s">
        <v>461</v>
      </c>
      <c r="I330" s="1" t="s">
        <v>462</v>
      </c>
    </row>
    <row r="331" spans="3:9" ht="12" customHeight="1">
      <c r="C331" s="1" t="s">
        <v>1091</v>
      </c>
      <c r="D331" s="1" t="s">
        <v>1081</v>
      </c>
      <c r="E331" s="1" t="s">
        <v>197</v>
      </c>
      <c r="F331" s="1" t="s">
        <v>197</v>
      </c>
      <c r="I331" s="1" t="s">
        <v>1092</v>
      </c>
    </row>
    <row r="332" spans="3:13" ht="10.5">
      <c r="C332" s="1" t="s">
        <v>906</v>
      </c>
      <c r="D332" s="1" t="s">
        <v>452</v>
      </c>
      <c r="E332" s="1" t="s">
        <v>7</v>
      </c>
      <c r="F332" s="1" t="s">
        <v>330</v>
      </c>
      <c r="I332" s="1" t="s">
        <v>907</v>
      </c>
      <c r="J332" s="1" t="s">
        <v>908</v>
      </c>
      <c r="K332" s="1" t="s">
        <v>116</v>
      </c>
      <c r="L332" s="1" t="s">
        <v>230</v>
      </c>
      <c r="M332" s="1" t="s">
        <v>4</v>
      </c>
    </row>
    <row r="333" spans="3:13" ht="10.5">
      <c r="C333" s="1" t="s">
        <v>909</v>
      </c>
      <c r="E333" s="1" t="s">
        <v>7</v>
      </c>
      <c r="F333" s="1" t="s">
        <v>197</v>
      </c>
      <c r="I333" s="1" t="s">
        <v>910</v>
      </c>
      <c r="J333" s="1" t="s">
        <v>911</v>
      </c>
      <c r="K333" s="1" t="s">
        <v>116</v>
      </c>
      <c r="L333" s="1" t="s">
        <v>230</v>
      </c>
      <c r="M333" s="1" t="s">
        <v>4</v>
      </c>
    </row>
    <row r="334" spans="3:9" ht="10.5">
      <c r="C334" s="1" t="s">
        <v>912</v>
      </c>
      <c r="D334" s="1" t="s">
        <v>452</v>
      </c>
      <c r="E334" s="1" t="s">
        <v>196</v>
      </c>
      <c r="F334" s="1" t="s">
        <v>330</v>
      </c>
      <c r="I334" s="1" t="s">
        <v>913</v>
      </c>
    </row>
    <row r="335" spans="3:10" ht="10.5">
      <c r="C335" s="1" t="s">
        <v>914</v>
      </c>
      <c r="D335" s="1" t="s">
        <v>397</v>
      </c>
      <c r="E335" s="1" t="s">
        <v>221</v>
      </c>
      <c r="I335" s="1" t="s">
        <v>915</v>
      </c>
      <c r="J335" s="1" t="s">
        <v>916</v>
      </c>
    </row>
    <row r="336" spans="3:9" ht="10.5">
      <c r="C336" s="1" t="s">
        <v>917</v>
      </c>
      <c r="D336" s="1" t="s">
        <v>214</v>
      </c>
      <c r="E336" s="1" t="s">
        <v>7</v>
      </c>
      <c r="F336" s="1" t="s">
        <v>522</v>
      </c>
      <c r="H336" s="1" t="s">
        <v>850</v>
      </c>
      <c r="I336" s="1" t="s">
        <v>918</v>
      </c>
    </row>
    <row r="337" spans="3:12" ht="10.5">
      <c r="C337" s="1" t="s">
        <v>919</v>
      </c>
      <c r="E337" s="1" t="s">
        <v>920</v>
      </c>
      <c r="I337" s="1" t="s">
        <v>151</v>
      </c>
      <c r="J337" s="1" t="s">
        <v>921</v>
      </c>
      <c r="L337" s="1" t="str">
        <f>"-OLLIN Janne"</f>
        <v>-OLLIN Janne</v>
      </c>
    </row>
    <row r="338" spans="3:12" ht="10.5">
      <c r="C338" s="1" t="s">
        <v>922</v>
      </c>
      <c r="D338" s="1" t="s">
        <v>882</v>
      </c>
      <c r="E338" s="1" t="s">
        <v>196</v>
      </c>
      <c r="F338" s="1" t="s">
        <v>923</v>
      </c>
      <c r="I338" s="1" t="str">
        <f>"--Louise"</f>
        <v>--Louise</v>
      </c>
      <c r="J338" s="1" t="s">
        <v>924</v>
      </c>
      <c r="K338" s="1" t="s">
        <v>116</v>
      </c>
      <c r="L338" s="1" t="s">
        <v>925</v>
      </c>
    </row>
    <row r="339" spans="3:9" ht="10.5">
      <c r="C339" s="1" t="s">
        <v>926</v>
      </c>
      <c r="D339" s="1" t="s">
        <v>214</v>
      </c>
      <c r="E339" s="1" t="s">
        <v>7</v>
      </c>
      <c r="F339" s="1" t="s">
        <v>522</v>
      </c>
      <c r="H339" s="1" t="s">
        <v>850</v>
      </c>
      <c r="I339" s="1" t="s">
        <v>918</v>
      </c>
    </row>
    <row r="340" spans="3:12" ht="10.5">
      <c r="C340" s="1" t="s">
        <v>927</v>
      </c>
      <c r="D340" s="1" t="s">
        <v>928</v>
      </c>
      <c r="E340" s="1" t="s">
        <v>120</v>
      </c>
      <c r="F340" s="1" t="s">
        <v>221</v>
      </c>
      <c r="H340" s="1" t="s">
        <v>850</v>
      </c>
      <c r="I340" s="1" t="s">
        <v>929</v>
      </c>
      <c r="J340" s="1" t="s">
        <v>930</v>
      </c>
      <c r="K340" s="1" t="s">
        <v>116</v>
      </c>
      <c r="L340" s="1" t="s">
        <v>931</v>
      </c>
    </row>
    <row r="341" spans="3:9" ht="12.75">
      <c r="C341" s="1" t="s">
        <v>932</v>
      </c>
      <c r="E341" s="1" t="s">
        <v>340</v>
      </c>
      <c r="F341"/>
      <c r="G341"/>
      <c r="I341" s="1" t="s">
        <v>151</v>
      </c>
    </row>
    <row r="342" spans="3:12" ht="10.5">
      <c r="C342" s="1" t="s">
        <v>933</v>
      </c>
      <c r="D342" s="1" t="s">
        <v>150</v>
      </c>
      <c r="F342" s="1" t="s">
        <v>964</v>
      </c>
      <c r="I342" s="1" t="s">
        <v>577</v>
      </c>
      <c r="L342" s="1" t="s">
        <v>230</v>
      </c>
    </row>
    <row r="343" spans="3:11" ht="10.5">
      <c r="C343" s="1" t="s">
        <v>934</v>
      </c>
      <c r="D343" s="1" t="s">
        <v>935</v>
      </c>
      <c r="F343" s="1" t="s">
        <v>522</v>
      </c>
      <c r="I343" s="1" t="str">
        <f>"--Jaquette"</f>
        <v>--Jaquette</v>
      </c>
      <c r="J343" s="1" t="s">
        <v>1150</v>
      </c>
      <c r="K343" s="1" t="s">
        <v>116</v>
      </c>
    </row>
    <row r="344" spans="3:11" ht="10.5">
      <c r="C344" s="1" t="s">
        <v>1151</v>
      </c>
      <c r="D344" s="1" t="s">
        <v>1152</v>
      </c>
      <c r="E344" s="1" t="s">
        <v>1153</v>
      </c>
      <c r="F344" s="1" t="s">
        <v>120</v>
      </c>
      <c r="I344" s="1" t="s">
        <v>1154</v>
      </c>
      <c r="J344" s="1" t="s">
        <v>1155</v>
      </c>
      <c r="K344" s="1" t="s">
        <v>116</v>
      </c>
    </row>
    <row r="345" spans="3:12" ht="10.5">
      <c r="C345" s="1" t="s">
        <v>1362</v>
      </c>
      <c r="D345" s="1" t="s">
        <v>1363</v>
      </c>
      <c r="E345" s="1" t="s">
        <v>120</v>
      </c>
      <c r="F345" s="1" t="s">
        <v>202</v>
      </c>
      <c r="I345" s="1" t="s">
        <v>1364</v>
      </c>
      <c r="J345" s="1" t="s">
        <v>1365</v>
      </c>
      <c r="L345" s="1" t="s">
        <v>1366</v>
      </c>
    </row>
    <row r="346" spans="3:9" ht="10.5">
      <c r="C346" s="1" t="s">
        <v>1362</v>
      </c>
      <c r="D346" s="1" t="s">
        <v>56</v>
      </c>
      <c r="F346" s="1" t="s">
        <v>221</v>
      </c>
      <c r="I346" s="1" t="s">
        <v>151</v>
      </c>
    </row>
    <row r="347" spans="3:12" ht="10.5">
      <c r="C347" s="1" t="s">
        <v>1367</v>
      </c>
      <c r="D347" s="1" t="s">
        <v>1368</v>
      </c>
      <c r="E347" s="1" t="s">
        <v>1369</v>
      </c>
      <c r="F347" s="1" t="s">
        <v>66</v>
      </c>
      <c r="I347" s="1" t="s">
        <v>1370</v>
      </c>
      <c r="J347" s="1" t="s">
        <v>1371</v>
      </c>
      <c r="L347" s="1" t="s">
        <v>1372</v>
      </c>
    </row>
    <row r="348" spans="3:5" ht="10.5">
      <c r="C348" s="1" t="s">
        <v>1373</v>
      </c>
      <c r="D348" s="1" t="s">
        <v>1374</v>
      </c>
      <c r="E348" s="1" t="s">
        <v>239</v>
      </c>
    </row>
    <row r="349" spans="3:10" ht="10.5">
      <c r="C349" s="1" t="s">
        <v>1375</v>
      </c>
      <c r="D349" s="1" t="s">
        <v>301</v>
      </c>
      <c r="E349" s="1" t="s">
        <v>355</v>
      </c>
      <c r="F349" s="1" t="s">
        <v>215</v>
      </c>
      <c r="J349" s="1" t="s">
        <v>1376</v>
      </c>
    </row>
    <row r="350" spans="3:9" ht="10.5">
      <c r="C350" s="1" t="s">
        <v>1377</v>
      </c>
      <c r="D350" s="1" t="s">
        <v>452</v>
      </c>
      <c r="E350" s="1" t="s">
        <v>65</v>
      </c>
      <c r="F350" s="1" t="s">
        <v>330</v>
      </c>
      <c r="I350" s="1" t="s">
        <v>1378</v>
      </c>
    </row>
    <row r="351" spans="3:12" ht="10.5">
      <c r="C351" s="1" t="s">
        <v>1379</v>
      </c>
      <c r="D351" s="1" t="s">
        <v>872</v>
      </c>
      <c r="E351" s="1" t="s">
        <v>7</v>
      </c>
      <c r="F351" s="1" t="s">
        <v>221</v>
      </c>
      <c r="H351" s="1" t="s">
        <v>850</v>
      </c>
      <c r="I351" s="1" t="s">
        <v>929</v>
      </c>
      <c r="L351" s="1" t="s">
        <v>1380</v>
      </c>
    </row>
    <row r="352" spans="3:9" ht="10.5">
      <c r="C352" s="1" t="s">
        <v>1381</v>
      </c>
      <c r="D352" s="1" t="s">
        <v>301</v>
      </c>
      <c r="E352" s="1" t="s">
        <v>19</v>
      </c>
      <c r="H352" s="1" t="s">
        <v>850</v>
      </c>
      <c r="I352" s="1" t="s">
        <v>1382</v>
      </c>
    </row>
    <row r="353" spans="3:12" ht="10.5">
      <c r="C353" s="1" t="s">
        <v>1383</v>
      </c>
      <c r="D353" s="1" t="s">
        <v>1384</v>
      </c>
      <c r="E353" s="1" t="s">
        <v>1385</v>
      </c>
      <c r="F353" s="1" t="s">
        <v>202</v>
      </c>
      <c r="H353" s="1" t="s">
        <v>1386</v>
      </c>
      <c r="I353" s="1" t="s">
        <v>1387</v>
      </c>
      <c r="J353" s="1" t="str">
        <f>"--ARDEAU Joseph"</f>
        <v>--ARDEAU Joseph</v>
      </c>
      <c r="L353" s="1" t="s">
        <v>1071</v>
      </c>
    </row>
    <row r="354" spans="3:9" ht="10.5">
      <c r="C354" s="1" t="s">
        <v>1388</v>
      </c>
      <c r="D354" s="1" t="s">
        <v>311</v>
      </c>
      <c r="E354" s="1" t="s">
        <v>227</v>
      </c>
      <c r="F354" s="1" t="s">
        <v>281</v>
      </c>
      <c r="H354" s="1" t="s">
        <v>1389</v>
      </c>
      <c r="I354" s="1" t="s">
        <v>1390</v>
      </c>
    </row>
    <row r="355" spans="3:9" ht="10.5">
      <c r="C355" s="1" t="s">
        <v>1391</v>
      </c>
      <c r="D355" s="1" t="s">
        <v>1392</v>
      </c>
      <c r="E355" s="1" t="s">
        <v>7</v>
      </c>
      <c r="I355" s="1" t="s">
        <v>1393</v>
      </c>
    </row>
    <row r="356" spans="3:9" ht="10.5">
      <c r="C356" s="1" t="s">
        <v>1394</v>
      </c>
      <c r="D356" s="1" t="s">
        <v>1152</v>
      </c>
      <c r="E356" s="1" t="s">
        <v>1395</v>
      </c>
      <c r="F356" s="1" t="s">
        <v>120</v>
      </c>
      <c r="I356" s="1" t="s">
        <v>1154</v>
      </c>
    </row>
    <row r="357" spans="3:9" ht="10.5">
      <c r="C357" s="1" t="s">
        <v>1396</v>
      </c>
      <c r="D357" s="1" t="s">
        <v>301</v>
      </c>
      <c r="E357" s="1" t="s">
        <v>522</v>
      </c>
      <c r="F357" s="1" t="s">
        <v>522</v>
      </c>
      <c r="I357" s="1" t="s">
        <v>1397</v>
      </c>
    </row>
    <row r="358" spans="3:9" ht="10.5">
      <c r="C358" s="1" t="s">
        <v>1398</v>
      </c>
      <c r="D358" s="1" t="s">
        <v>1399</v>
      </c>
      <c r="E358" s="1" t="s">
        <v>202</v>
      </c>
      <c r="F358" s="1" t="s">
        <v>1400</v>
      </c>
      <c r="I358" s="1" t="s">
        <v>1401</v>
      </c>
    </row>
    <row r="359" spans="3:12" ht="10.5">
      <c r="C359" s="1" t="s">
        <v>1402</v>
      </c>
      <c r="D359" s="1" t="s">
        <v>150</v>
      </c>
      <c r="E359" s="1" t="s">
        <v>96</v>
      </c>
      <c r="F359" s="1" t="s">
        <v>964</v>
      </c>
      <c r="I359" s="1" t="str">
        <f>"--Marie (dame)"</f>
        <v>--Marie (dame)</v>
      </c>
      <c r="J359" s="1" t="s">
        <v>1403</v>
      </c>
      <c r="L359" s="1" t="str">
        <f>"--Marie Louise"</f>
        <v>--Marie Louise</v>
      </c>
    </row>
    <row r="360" spans="3:9" ht="10.5">
      <c r="C360" s="1" t="s">
        <v>1404</v>
      </c>
      <c r="D360" s="1" t="s">
        <v>1405</v>
      </c>
      <c r="E360" s="1" t="s">
        <v>186</v>
      </c>
      <c r="F360" s="1" t="s">
        <v>330</v>
      </c>
      <c r="I360" s="1" t="s">
        <v>1406</v>
      </c>
    </row>
    <row r="361" spans="3:9" ht="10.5">
      <c r="C361" s="1" t="s">
        <v>1407</v>
      </c>
      <c r="D361" s="1" t="s">
        <v>1374</v>
      </c>
      <c r="E361" s="1" t="s">
        <v>239</v>
      </c>
      <c r="F361" s="1" t="s">
        <v>1408</v>
      </c>
      <c r="I361" s="1" t="s">
        <v>1205</v>
      </c>
    </row>
    <row r="362" spans="3:9" ht="10.5">
      <c r="C362" s="1" t="s">
        <v>1206</v>
      </c>
      <c r="D362" s="1" t="s">
        <v>1066</v>
      </c>
      <c r="E362" s="1" t="s">
        <v>7</v>
      </c>
      <c r="F362" s="1" t="s">
        <v>281</v>
      </c>
      <c r="H362" s="1" t="s">
        <v>1207</v>
      </c>
      <c r="I362" s="1" t="s">
        <v>1208</v>
      </c>
    </row>
    <row r="363" spans="3:12" ht="10.5">
      <c r="C363" s="1" t="s">
        <v>995</v>
      </c>
      <c r="E363" s="1" t="s">
        <v>221</v>
      </c>
      <c r="I363" s="1" t="s">
        <v>996</v>
      </c>
      <c r="L363" s="1" t="s">
        <v>997</v>
      </c>
    </row>
    <row r="364" spans="3:10" ht="10.5">
      <c r="C364" s="1" t="s">
        <v>998</v>
      </c>
      <c r="D364" s="1" t="s">
        <v>999</v>
      </c>
      <c r="E364" s="1" t="s">
        <v>964</v>
      </c>
      <c r="F364" s="1" t="s">
        <v>573</v>
      </c>
      <c r="I364" s="1" t="s">
        <v>1000</v>
      </c>
      <c r="J364" s="1" t="s">
        <v>403</v>
      </c>
    </row>
    <row r="365" spans="3:9" ht="10.5">
      <c r="C365" s="1" t="s">
        <v>1001</v>
      </c>
      <c r="D365" s="1" t="s">
        <v>1002</v>
      </c>
      <c r="E365" s="1" t="s">
        <v>330</v>
      </c>
      <c r="F365" s="1" t="s">
        <v>522</v>
      </c>
      <c r="I365" s="1" t="s">
        <v>1003</v>
      </c>
    </row>
    <row r="366" spans="3:12" ht="10.5">
      <c r="C366" s="1" t="s">
        <v>1004</v>
      </c>
      <c r="D366" s="1" t="s">
        <v>1005</v>
      </c>
      <c r="E366" s="1" t="s">
        <v>1006</v>
      </c>
      <c r="F366" s="1" t="s">
        <v>1007</v>
      </c>
      <c r="H366" s="1" t="s">
        <v>815</v>
      </c>
      <c r="J366" s="1" t="s">
        <v>1008</v>
      </c>
      <c r="L366" s="1" t="s">
        <v>185</v>
      </c>
    </row>
    <row r="367" spans="3:12" ht="10.5">
      <c r="C367" s="1" t="s">
        <v>1009</v>
      </c>
      <c r="D367" s="1" t="s">
        <v>1010</v>
      </c>
      <c r="E367" s="1" t="s">
        <v>96</v>
      </c>
      <c r="F367" s="1" t="s">
        <v>239</v>
      </c>
      <c r="I367" s="1" t="s">
        <v>1011</v>
      </c>
      <c r="L367" s="1" t="s">
        <v>1012</v>
      </c>
    </row>
    <row r="368" spans="3:10" ht="10.5">
      <c r="C368" s="1" t="s">
        <v>1013</v>
      </c>
      <c r="D368" s="1" t="s">
        <v>150</v>
      </c>
      <c r="F368" s="1" t="s">
        <v>964</v>
      </c>
      <c r="I368" s="1" t="s">
        <v>577</v>
      </c>
      <c r="J368" s="1" t="s">
        <v>1014</v>
      </c>
    </row>
    <row r="369" spans="3:9" ht="10.5">
      <c r="C369" s="1" t="s">
        <v>1015</v>
      </c>
      <c r="D369" s="1" t="s">
        <v>1016</v>
      </c>
      <c r="E369" s="1" t="s">
        <v>19</v>
      </c>
      <c r="F369" s="1" t="s">
        <v>221</v>
      </c>
      <c r="H369" s="1" t="s">
        <v>1017</v>
      </c>
      <c r="I369" s="1" t="s">
        <v>1018</v>
      </c>
    </row>
    <row r="370" spans="3:9" ht="10.5">
      <c r="C370" s="1" t="s">
        <v>1019</v>
      </c>
      <c r="D370" s="1" t="s">
        <v>890</v>
      </c>
      <c r="E370" s="1" t="s">
        <v>197</v>
      </c>
      <c r="F370" s="1" t="s">
        <v>891</v>
      </c>
      <c r="I370" s="1" t="s">
        <v>1020</v>
      </c>
    </row>
    <row r="371" spans="3:9" ht="10.5">
      <c r="C371" s="1" t="s">
        <v>1021</v>
      </c>
      <c r="D371" s="1" t="s">
        <v>1022</v>
      </c>
      <c r="E371" s="1" t="s">
        <v>7</v>
      </c>
      <c r="F371" s="1" t="s">
        <v>330</v>
      </c>
      <c r="H371" s="1" t="s">
        <v>1023</v>
      </c>
      <c r="I371" s="1" t="s">
        <v>1024</v>
      </c>
    </row>
    <row r="372" spans="3:9" ht="10.5">
      <c r="C372" s="1" t="s">
        <v>1025</v>
      </c>
      <c r="D372" s="1" t="s">
        <v>890</v>
      </c>
      <c r="E372" s="1" t="s">
        <v>1026</v>
      </c>
      <c r="F372" s="1" t="s">
        <v>891</v>
      </c>
      <c r="I372" s="1" t="s">
        <v>1020</v>
      </c>
    </row>
    <row r="373" spans="3:12" ht="10.5">
      <c r="C373" s="1" t="s">
        <v>1027</v>
      </c>
      <c r="D373" s="1" t="s">
        <v>1028</v>
      </c>
      <c r="E373" s="1" t="s">
        <v>7</v>
      </c>
      <c r="I373" s="1" t="s">
        <v>1029</v>
      </c>
      <c r="J373" s="1" t="s">
        <v>115</v>
      </c>
      <c r="L373" s="1" t="s">
        <v>577</v>
      </c>
    </row>
    <row r="374" spans="3:9" ht="10.5">
      <c r="C374" s="1" t="s">
        <v>1030</v>
      </c>
      <c r="D374" s="1" t="s">
        <v>1002</v>
      </c>
      <c r="E374" s="1" t="s">
        <v>522</v>
      </c>
      <c r="F374" s="1" t="s">
        <v>522</v>
      </c>
      <c r="I374" s="1" t="s">
        <v>1003</v>
      </c>
    </row>
    <row r="375" spans="3:13" ht="10.5">
      <c r="C375" s="1" t="s">
        <v>1031</v>
      </c>
      <c r="D375" s="1" t="s">
        <v>417</v>
      </c>
      <c r="E375" s="1" t="s">
        <v>7</v>
      </c>
      <c r="F375" s="1" t="s">
        <v>1032</v>
      </c>
      <c r="H375" s="1" t="s">
        <v>1033</v>
      </c>
      <c r="I375" s="1" t="str">
        <f>"--- Marie"</f>
        <v>--- Marie</v>
      </c>
      <c r="L375" s="1" t="s">
        <v>1034</v>
      </c>
      <c r="M375" s="1" t="s">
        <v>116</v>
      </c>
    </row>
    <row r="376" spans="3:13" ht="10.5">
      <c r="C376" s="1" t="s">
        <v>1035</v>
      </c>
      <c r="D376" s="1" t="s">
        <v>1036</v>
      </c>
      <c r="E376" s="1" t="s">
        <v>7</v>
      </c>
      <c r="F376" s="1" t="s">
        <v>226</v>
      </c>
      <c r="I376" s="1" t="s">
        <v>230</v>
      </c>
      <c r="J376" s="1" t="s">
        <v>1037</v>
      </c>
      <c r="L376" s="1" t="s">
        <v>1038</v>
      </c>
      <c r="M376" s="1" t="s">
        <v>4</v>
      </c>
    </row>
    <row r="377" spans="3:12" ht="10.5">
      <c r="C377" s="1" t="s">
        <v>1039</v>
      </c>
      <c r="D377" s="1" t="s">
        <v>1040</v>
      </c>
      <c r="E377" s="1" t="s">
        <v>66</v>
      </c>
      <c r="F377" s="1" t="s">
        <v>120</v>
      </c>
      <c r="I377" s="1" t="s">
        <v>1041</v>
      </c>
      <c r="J377" s="1" t="s">
        <v>1042</v>
      </c>
      <c r="L377" s="1" t="s">
        <v>1252</v>
      </c>
    </row>
    <row r="378" spans="3:9" ht="10.5">
      <c r="C378" s="1" t="s">
        <v>1253</v>
      </c>
      <c r="D378" s="1" t="s">
        <v>1254</v>
      </c>
      <c r="E378" s="1" t="s">
        <v>202</v>
      </c>
      <c r="F378" s="1" t="s">
        <v>197</v>
      </c>
      <c r="H378" s="1" t="s">
        <v>1255</v>
      </c>
      <c r="I378" s="1" t="s">
        <v>1256</v>
      </c>
    </row>
    <row r="379" spans="3:9" ht="10.5">
      <c r="C379" s="1" t="s">
        <v>1257</v>
      </c>
      <c r="D379" s="1" t="s">
        <v>397</v>
      </c>
      <c r="E379" s="1" t="s">
        <v>221</v>
      </c>
      <c r="F379" s="1" t="s">
        <v>120</v>
      </c>
      <c r="I379" s="1" t="s">
        <v>1467</v>
      </c>
    </row>
    <row r="380" spans="3:12" ht="10.5">
      <c r="C380" s="1" t="s">
        <v>1468</v>
      </c>
      <c r="D380" s="1" t="s">
        <v>403</v>
      </c>
      <c r="E380" s="1" t="s">
        <v>330</v>
      </c>
      <c r="F380" s="1" t="s">
        <v>1469</v>
      </c>
      <c r="I380" s="1" t="s">
        <v>1470</v>
      </c>
      <c r="L380" s="1" t="s">
        <v>1471</v>
      </c>
    </row>
    <row r="381" spans="3:12" ht="10.5">
      <c r="C381" s="1" t="s">
        <v>1472</v>
      </c>
      <c r="D381" s="1" t="s">
        <v>150</v>
      </c>
      <c r="E381" s="1" t="s">
        <v>227</v>
      </c>
      <c r="F381" s="1" t="s">
        <v>1473</v>
      </c>
      <c r="I381" s="1" t="s">
        <v>1474</v>
      </c>
      <c r="J381" s="1" t="s">
        <v>1475</v>
      </c>
      <c r="L381" s="1" t="s">
        <v>230</v>
      </c>
    </row>
    <row r="382" spans="3:12" ht="10.5">
      <c r="C382" s="1" t="s">
        <v>1476</v>
      </c>
      <c r="D382" s="1" t="s">
        <v>1477</v>
      </c>
      <c r="E382" s="1" t="s">
        <v>227</v>
      </c>
      <c r="J382" s="1" t="s">
        <v>1478</v>
      </c>
      <c r="L382" s="1" t="s">
        <v>1479</v>
      </c>
    </row>
    <row r="383" spans="3:9" ht="10.5">
      <c r="C383" s="1" t="s">
        <v>1480</v>
      </c>
      <c r="D383" s="1" t="s">
        <v>1481</v>
      </c>
      <c r="E383" s="1" t="s">
        <v>1482</v>
      </c>
      <c r="F383" s="1" t="s">
        <v>1483</v>
      </c>
      <c r="I383" s="1" t="s">
        <v>1484</v>
      </c>
    </row>
    <row r="384" spans="3:9" ht="10.5">
      <c r="C384" s="1" t="s">
        <v>1485</v>
      </c>
      <c r="D384" s="1" t="s">
        <v>1486</v>
      </c>
      <c r="E384" s="1" t="s">
        <v>197</v>
      </c>
      <c r="F384" s="1" t="s">
        <v>197</v>
      </c>
      <c r="I384" s="1" t="s">
        <v>1487</v>
      </c>
    </row>
    <row r="385" spans="3:9" ht="10.5">
      <c r="C385" s="1" t="s">
        <v>1488</v>
      </c>
      <c r="D385" s="1" t="s">
        <v>68</v>
      </c>
      <c r="E385" s="1" t="s">
        <v>202</v>
      </c>
      <c r="F385" s="1" t="s">
        <v>227</v>
      </c>
      <c r="I385" s="1" t="s">
        <v>230</v>
      </c>
    </row>
    <row r="386" spans="3:12" ht="10.5">
      <c r="C386" s="1" t="s">
        <v>1489</v>
      </c>
      <c r="D386" s="1" t="s">
        <v>150</v>
      </c>
      <c r="E386" s="1" t="s">
        <v>186</v>
      </c>
      <c r="F386" s="1" t="s">
        <v>964</v>
      </c>
      <c r="I386" s="1" t="s">
        <v>1474</v>
      </c>
      <c r="J386" s="1" t="s">
        <v>1490</v>
      </c>
      <c r="L386" s="1" t="s">
        <v>1491</v>
      </c>
    </row>
    <row r="387" spans="3:12" ht="10.5">
      <c r="C387" s="1" t="s">
        <v>1492</v>
      </c>
      <c r="D387" s="1" t="s">
        <v>1493</v>
      </c>
      <c r="E387" s="1" t="s">
        <v>7</v>
      </c>
      <c r="F387" s="1" t="s">
        <v>227</v>
      </c>
      <c r="I387" s="1" t="s">
        <v>230</v>
      </c>
      <c r="L387" s="1" t="s">
        <v>1474</v>
      </c>
    </row>
    <row r="388" spans="3:9" ht="10.5">
      <c r="C388" s="1" t="s">
        <v>1494</v>
      </c>
      <c r="D388" s="1" t="s">
        <v>1495</v>
      </c>
      <c r="E388" s="1" t="s">
        <v>96</v>
      </c>
      <c r="F388" s="1" t="s">
        <v>202</v>
      </c>
      <c r="I388" s="1" t="s">
        <v>1496</v>
      </c>
    </row>
    <row r="389" spans="3:9" ht="10.5">
      <c r="C389" s="1" t="s">
        <v>1497</v>
      </c>
      <c r="D389" s="1" t="s">
        <v>1005</v>
      </c>
      <c r="E389" s="1" t="s">
        <v>65</v>
      </c>
      <c r="F389" s="1" t="s">
        <v>197</v>
      </c>
      <c r="I389" s="1" t="s">
        <v>1498</v>
      </c>
    </row>
    <row r="390" spans="3:9" ht="10.5">
      <c r="C390" s="1" t="s">
        <v>1497</v>
      </c>
      <c r="D390" s="1" t="s">
        <v>1005</v>
      </c>
      <c r="E390" s="1" t="s">
        <v>7</v>
      </c>
      <c r="F390" s="1" t="s">
        <v>197</v>
      </c>
      <c r="I390" s="1" t="s">
        <v>1498</v>
      </c>
    </row>
    <row r="391" spans="3:9" ht="10.5">
      <c r="C391" s="1" t="s">
        <v>1499</v>
      </c>
      <c r="D391" s="1" t="s">
        <v>1500</v>
      </c>
      <c r="E391" s="1" t="s">
        <v>1501</v>
      </c>
      <c r="F391" s="1" t="s">
        <v>1502</v>
      </c>
      <c r="I391" s="1" t="s">
        <v>669</v>
      </c>
    </row>
    <row r="392" spans="3:9" ht="10.5">
      <c r="C392" s="1" t="s">
        <v>1503</v>
      </c>
      <c r="D392" s="1" t="s">
        <v>508</v>
      </c>
      <c r="E392" s="1" t="s">
        <v>1504</v>
      </c>
      <c r="F392" s="1" t="s">
        <v>202</v>
      </c>
      <c r="I392" s="1" t="s">
        <v>1505</v>
      </c>
    </row>
    <row r="393" spans="3:9" ht="10.5">
      <c r="C393" s="1" t="s">
        <v>1506</v>
      </c>
      <c r="D393" s="1" t="s">
        <v>1507</v>
      </c>
      <c r="E393" s="1" t="s">
        <v>7</v>
      </c>
      <c r="F393" s="1" t="s">
        <v>202</v>
      </c>
      <c r="I393" s="1" t="s">
        <v>1508</v>
      </c>
    </row>
    <row r="394" spans="3:10" ht="10.5">
      <c r="C394" s="1" t="s">
        <v>1509</v>
      </c>
      <c r="D394" s="1" t="s">
        <v>150</v>
      </c>
      <c r="E394" s="1" t="s">
        <v>1510</v>
      </c>
      <c r="F394" s="1" t="s">
        <v>964</v>
      </c>
      <c r="I394" s="1" t="s">
        <v>1474</v>
      </c>
      <c r="J394" s="1" t="s">
        <v>1511</v>
      </c>
    </row>
    <row r="395" spans="3:9" ht="10.5">
      <c r="C395" s="1" t="s">
        <v>1512</v>
      </c>
      <c r="D395" s="1" t="s">
        <v>1005</v>
      </c>
      <c r="E395" s="1" t="s">
        <v>233</v>
      </c>
      <c r="F395" s="1" t="s">
        <v>221</v>
      </c>
      <c r="I395" s="1" t="s">
        <v>1513</v>
      </c>
    </row>
    <row r="396" spans="3:9" ht="10.5">
      <c r="C396" s="1" t="s">
        <v>1512</v>
      </c>
      <c r="D396" s="1" t="s">
        <v>1005</v>
      </c>
      <c r="E396" s="1" t="s">
        <v>1501</v>
      </c>
      <c r="F396" s="1" t="s">
        <v>221</v>
      </c>
      <c r="I396" s="1" t="s">
        <v>1513</v>
      </c>
    </row>
    <row r="397" spans="3:9" ht="10.5">
      <c r="C397" s="1" t="s">
        <v>1307</v>
      </c>
      <c r="D397" s="1" t="s">
        <v>1162</v>
      </c>
      <c r="E397" s="1" t="s">
        <v>197</v>
      </c>
      <c r="F397" s="1" t="s">
        <v>202</v>
      </c>
      <c r="I397" s="1" t="s">
        <v>1308</v>
      </c>
    </row>
    <row r="398" spans="3:9" ht="10.5">
      <c r="C398" s="1" t="s">
        <v>1309</v>
      </c>
      <c r="D398" s="1" t="s">
        <v>1310</v>
      </c>
      <c r="E398" s="1" t="s">
        <v>7</v>
      </c>
      <c r="F398" s="1" t="s">
        <v>1101</v>
      </c>
      <c r="I398" s="1" t="s">
        <v>1102</v>
      </c>
    </row>
    <row r="399" spans="3:9" ht="10.5">
      <c r="C399" s="1" t="s">
        <v>1103</v>
      </c>
      <c r="D399" s="1" t="s">
        <v>1104</v>
      </c>
      <c r="E399" s="1" t="s">
        <v>233</v>
      </c>
      <c r="F399" s="1" t="s">
        <v>227</v>
      </c>
      <c r="I399" s="1" t="s">
        <v>622</v>
      </c>
    </row>
    <row r="400" spans="3:9" ht="10.5">
      <c r="C400" s="1" t="s">
        <v>1105</v>
      </c>
      <c r="D400" s="1" t="s">
        <v>1106</v>
      </c>
      <c r="E400" s="1" t="s">
        <v>1101</v>
      </c>
      <c r="I400" s="1" t="s">
        <v>1107</v>
      </c>
    </row>
    <row r="401" spans="3:9" ht="10.5">
      <c r="C401" s="1" t="s">
        <v>1108</v>
      </c>
      <c r="D401" s="1" t="s">
        <v>1109</v>
      </c>
      <c r="E401" s="1" t="s">
        <v>19</v>
      </c>
      <c r="F401" s="1" t="s">
        <v>221</v>
      </c>
      <c r="I401" s="1" t="s">
        <v>1110</v>
      </c>
    </row>
    <row r="402" spans="3:9" ht="10.5">
      <c r="C402" s="1" t="s">
        <v>1111</v>
      </c>
      <c r="D402" s="1" t="s">
        <v>1112</v>
      </c>
      <c r="E402" s="1" t="s">
        <v>197</v>
      </c>
      <c r="F402" s="1" t="s">
        <v>197</v>
      </c>
      <c r="I402" s="1" t="s">
        <v>1113</v>
      </c>
    </row>
    <row r="403" spans="3:9" ht="10.5">
      <c r="C403" s="1" t="s">
        <v>1114</v>
      </c>
      <c r="D403" s="1" t="s">
        <v>1115</v>
      </c>
      <c r="E403" s="1" t="s">
        <v>202</v>
      </c>
      <c r="F403" s="1" t="s">
        <v>202</v>
      </c>
      <c r="I403" s="1" t="s">
        <v>1116</v>
      </c>
    </row>
    <row r="404" spans="3:12" ht="10.5">
      <c r="C404" s="1" t="s">
        <v>1114</v>
      </c>
      <c r="D404" s="1" t="s">
        <v>1117</v>
      </c>
      <c r="E404" s="1" t="s">
        <v>227</v>
      </c>
      <c r="F404" s="1" t="s">
        <v>227</v>
      </c>
      <c r="I404" s="1" t="s">
        <v>1118</v>
      </c>
      <c r="L404" s="1" t="s">
        <v>1119</v>
      </c>
    </row>
    <row r="405" spans="3:9" ht="10.5">
      <c r="C405" s="1" t="s">
        <v>1114</v>
      </c>
      <c r="D405" s="1" t="s">
        <v>508</v>
      </c>
      <c r="E405" s="1" t="s">
        <v>227</v>
      </c>
      <c r="F405" s="1" t="s">
        <v>197</v>
      </c>
      <c r="I405" s="1" t="str">
        <f>"-- Françoise"</f>
        <v>-- Françoise</v>
      </c>
    </row>
    <row r="406" spans="3:12" ht="10.5">
      <c r="C406" s="1" t="s">
        <v>1120</v>
      </c>
      <c r="D406" s="1" t="s">
        <v>1121</v>
      </c>
      <c r="E406" s="1" t="s">
        <v>196</v>
      </c>
      <c r="F406" s="1" t="s">
        <v>221</v>
      </c>
      <c r="I406" s="1" t="s">
        <v>1122</v>
      </c>
      <c r="L406" s="1" t="s">
        <v>1123</v>
      </c>
    </row>
    <row r="407" spans="3:9" ht="10.5">
      <c r="C407" s="1" t="s">
        <v>1124</v>
      </c>
      <c r="D407" s="1" t="s">
        <v>472</v>
      </c>
      <c r="E407" s="1" t="s">
        <v>7</v>
      </c>
      <c r="F407" s="1" t="s">
        <v>227</v>
      </c>
      <c r="H407" s="1" t="s">
        <v>1125</v>
      </c>
      <c r="I407" s="1" t="s">
        <v>1126</v>
      </c>
    </row>
    <row r="408" spans="3:5" ht="10.5">
      <c r="C408" s="1" t="s">
        <v>1127</v>
      </c>
      <c r="D408" s="1" t="s">
        <v>207</v>
      </c>
      <c r="E408" s="1" t="s">
        <v>1128</v>
      </c>
    </row>
    <row r="409" spans="3:9" ht="10.5">
      <c r="C409" s="1" t="s">
        <v>1129</v>
      </c>
      <c r="D409" s="1" t="s">
        <v>1130</v>
      </c>
      <c r="E409" s="1" t="s">
        <v>7</v>
      </c>
      <c r="F409" s="1" t="s">
        <v>120</v>
      </c>
      <c r="I409" s="1" t="s">
        <v>1131</v>
      </c>
    </row>
    <row r="410" spans="3:13" ht="10.5">
      <c r="C410" s="1" t="s">
        <v>1132</v>
      </c>
      <c r="D410" s="1" t="s">
        <v>394</v>
      </c>
      <c r="E410" s="1" t="s">
        <v>227</v>
      </c>
      <c r="F410" s="1" t="s">
        <v>221</v>
      </c>
      <c r="I410" s="1" t="s">
        <v>1133</v>
      </c>
      <c r="L410" s="1" t="s">
        <v>1134</v>
      </c>
      <c r="M410" s="1" t="s">
        <v>116</v>
      </c>
    </row>
    <row r="411" spans="3:11" ht="10.5">
      <c r="C411" s="1" t="s">
        <v>1135</v>
      </c>
      <c r="D411" s="1" t="s">
        <v>729</v>
      </c>
      <c r="E411" s="1" t="s">
        <v>227</v>
      </c>
      <c r="F411" s="1" t="s">
        <v>330</v>
      </c>
      <c r="I411" s="1" t="s">
        <v>1136</v>
      </c>
      <c r="J411" s="1" t="s">
        <v>1137</v>
      </c>
      <c r="K411" s="1" t="s">
        <v>116</v>
      </c>
    </row>
    <row r="412" spans="3:9" ht="10.5">
      <c r="C412" s="1" t="s">
        <v>1138</v>
      </c>
      <c r="D412" s="1" t="s">
        <v>1139</v>
      </c>
      <c r="E412" s="1" t="s">
        <v>1504</v>
      </c>
      <c r="F412" s="1" t="s">
        <v>221</v>
      </c>
      <c r="I412" s="1" t="s">
        <v>1140</v>
      </c>
    </row>
    <row r="413" spans="3:9" ht="10.5">
      <c r="C413" s="1" t="s">
        <v>1141</v>
      </c>
      <c r="D413" s="1" t="s">
        <v>1142</v>
      </c>
      <c r="E413" s="1" t="s">
        <v>330</v>
      </c>
      <c r="F413" s="1" t="s">
        <v>202</v>
      </c>
      <c r="I413" s="1" t="s">
        <v>412</v>
      </c>
    </row>
    <row r="414" spans="3:9" ht="10.5">
      <c r="C414" s="1" t="s">
        <v>1143</v>
      </c>
      <c r="D414" s="1" t="s">
        <v>68</v>
      </c>
      <c r="E414" s="1" t="s">
        <v>65</v>
      </c>
      <c r="F414" s="1" t="s">
        <v>227</v>
      </c>
      <c r="I414" s="1" t="s">
        <v>230</v>
      </c>
    </row>
    <row r="415" spans="3:9" ht="10.5">
      <c r="C415" s="1" t="s">
        <v>1144</v>
      </c>
      <c r="D415" s="1" t="s">
        <v>1145</v>
      </c>
      <c r="E415" s="1" t="s">
        <v>1146</v>
      </c>
      <c r="F415" s="1" t="s">
        <v>227</v>
      </c>
      <c r="I415" s="1" t="s">
        <v>1147</v>
      </c>
    </row>
    <row r="416" spans="3:9" ht="10.5">
      <c r="C416" s="1" t="s">
        <v>1148</v>
      </c>
      <c r="D416" s="1" t="s">
        <v>394</v>
      </c>
      <c r="E416" s="1" t="s">
        <v>120</v>
      </c>
      <c r="F416" s="1" t="s">
        <v>221</v>
      </c>
      <c r="I416" s="1" t="s">
        <v>1149</v>
      </c>
    </row>
    <row r="417" spans="3:9" ht="10.5">
      <c r="C417" s="1" t="s">
        <v>1148</v>
      </c>
      <c r="D417" s="1" t="s">
        <v>207</v>
      </c>
      <c r="E417" s="1" t="s">
        <v>7</v>
      </c>
      <c r="F417" s="1" t="s">
        <v>202</v>
      </c>
      <c r="I417" s="1" t="s">
        <v>1354</v>
      </c>
    </row>
    <row r="418" spans="3:9" ht="10.5">
      <c r="C418" s="1" t="s">
        <v>1355</v>
      </c>
      <c r="D418" s="1" t="s">
        <v>1356</v>
      </c>
      <c r="E418" s="1" t="s">
        <v>330</v>
      </c>
      <c r="F418" s="1" t="s">
        <v>226</v>
      </c>
      <c r="I418" s="1" t="s">
        <v>1357</v>
      </c>
    </row>
    <row r="419" spans="3:9" ht="10.5">
      <c r="C419" s="1" t="s">
        <v>1358</v>
      </c>
      <c r="D419" s="1" t="s">
        <v>1359</v>
      </c>
      <c r="E419" s="1" t="s">
        <v>221</v>
      </c>
      <c r="F419" s="1" t="s">
        <v>330</v>
      </c>
      <c r="H419" s="1" t="s">
        <v>1360</v>
      </c>
      <c r="I419" s="1" t="s">
        <v>1361</v>
      </c>
    </row>
    <row r="420" spans="3:9" ht="10.5">
      <c r="C420" s="1" t="s">
        <v>1566</v>
      </c>
      <c r="D420" s="1" t="s">
        <v>1567</v>
      </c>
      <c r="E420" s="1" t="s">
        <v>7</v>
      </c>
      <c r="F420" s="1" t="s">
        <v>202</v>
      </c>
      <c r="I420" s="1" t="s">
        <v>1568</v>
      </c>
    </row>
    <row r="421" spans="3:9" ht="10.5">
      <c r="C421" s="1" t="s">
        <v>1569</v>
      </c>
      <c r="D421" s="1" t="s">
        <v>1570</v>
      </c>
      <c r="E421" s="1" t="s">
        <v>330</v>
      </c>
      <c r="F421" s="1" t="s">
        <v>221</v>
      </c>
      <c r="I421" s="1" t="s">
        <v>1571</v>
      </c>
    </row>
    <row r="422" spans="3:9" ht="10.5">
      <c r="C422" s="1" t="s">
        <v>1572</v>
      </c>
      <c r="D422" s="1" t="s">
        <v>1573</v>
      </c>
      <c r="E422" s="1" t="s">
        <v>1101</v>
      </c>
      <c r="F422" s="1" t="s">
        <v>1101</v>
      </c>
      <c r="I422" s="1" t="s">
        <v>1574</v>
      </c>
    </row>
    <row r="423" spans="3:9" ht="10.5">
      <c r="C423" s="1" t="s">
        <v>1575</v>
      </c>
      <c r="D423" s="1" t="s">
        <v>1576</v>
      </c>
      <c r="E423" s="1" t="s">
        <v>1577</v>
      </c>
      <c r="F423" s="1" t="s">
        <v>1578</v>
      </c>
      <c r="H423" s="1" t="s">
        <v>1579</v>
      </c>
      <c r="I423" s="1" t="s">
        <v>1580</v>
      </c>
    </row>
    <row r="424" spans="3:9" ht="10.5">
      <c r="C424" s="1" t="s">
        <v>1581</v>
      </c>
      <c r="D424" s="1" t="s">
        <v>1582</v>
      </c>
      <c r="E424" s="1" t="s">
        <v>1583</v>
      </c>
      <c r="F424" s="1" t="s">
        <v>221</v>
      </c>
      <c r="H424" s="1" t="s">
        <v>1584</v>
      </c>
      <c r="I424" s="1" t="s">
        <v>1585</v>
      </c>
    </row>
    <row r="425" spans="3:9" ht="10.5">
      <c r="C425" s="1" t="s">
        <v>1586</v>
      </c>
      <c r="D425" s="1" t="s">
        <v>630</v>
      </c>
      <c r="E425" s="1" t="s">
        <v>202</v>
      </c>
      <c r="F425" s="1" t="s">
        <v>202</v>
      </c>
      <c r="I425" s="1" t="s">
        <v>1587</v>
      </c>
    </row>
    <row r="426" spans="3:9" ht="10.5">
      <c r="C426" s="1" t="s">
        <v>1588</v>
      </c>
      <c r="D426" s="1" t="s">
        <v>1145</v>
      </c>
      <c r="E426" s="1" t="s">
        <v>7</v>
      </c>
      <c r="F426" s="1" t="s">
        <v>202</v>
      </c>
      <c r="I426" s="1" t="s">
        <v>1589</v>
      </c>
    </row>
    <row r="427" spans="3:9" ht="10.5">
      <c r="C427" s="1" t="s">
        <v>1590</v>
      </c>
      <c r="D427" s="1" t="s">
        <v>1591</v>
      </c>
      <c r="E427" s="1" t="s">
        <v>120</v>
      </c>
      <c r="F427" s="1" t="s">
        <v>330</v>
      </c>
      <c r="I427" s="1" t="s">
        <v>1592</v>
      </c>
    </row>
    <row r="428" spans="3:9" ht="10.5">
      <c r="C428" s="1" t="s">
        <v>1590</v>
      </c>
      <c r="D428" s="1" t="s">
        <v>1593</v>
      </c>
      <c r="E428" s="1" t="s">
        <v>1594</v>
      </c>
      <c r="F428" s="1" t="s">
        <v>227</v>
      </c>
      <c r="I428" s="1" t="s">
        <v>1595</v>
      </c>
    </row>
    <row r="429" spans="3:9" ht="10.5">
      <c r="C429" s="1" t="s">
        <v>1596</v>
      </c>
      <c r="D429" s="1" t="s">
        <v>1299</v>
      </c>
      <c r="E429" s="1" t="s">
        <v>7</v>
      </c>
      <c r="F429" s="1" t="s">
        <v>197</v>
      </c>
      <c r="I429" s="1" t="s">
        <v>1597</v>
      </c>
    </row>
    <row r="430" spans="3:9" ht="10.5">
      <c r="C430" s="1" t="s">
        <v>1598</v>
      </c>
      <c r="D430" s="1" t="s">
        <v>988</v>
      </c>
      <c r="E430" s="1" t="s">
        <v>233</v>
      </c>
      <c r="F430" s="1" t="s">
        <v>197</v>
      </c>
      <c r="I430" s="1" t="s">
        <v>1599</v>
      </c>
    </row>
    <row r="431" spans="3:9" ht="10.5">
      <c r="C431" s="1" t="s">
        <v>1600</v>
      </c>
      <c r="D431" s="1" t="s">
        <v>1601</v>
      </c>
      <c r="E431" s="1" t="s">
        <v>7</v>
      </c>
      <c r="F431" s="1" t="s">
        <v>197</v>
      </c>
      <c r="I431" s="1" t="s">
        <v>455</v>
      </c>
    </row>
    <row r="432" spans="3:9" ht="10.5">
      <c r="C432" s="1" t="s">
        <v>1602</v>
      </c>
      <c r="D432" s="1" t="s">
        <v>508</v>
      </c>
      <c r="E432" s="1" t="s">
        <v>340</v>
      </c>
      <c r="F432" s="1" t="s">
        <v>221</v>
      </c>
      <c r="I432" s="1" t="s">
        <v>420</v>
      </c>
    </row>
    <row r="433" spans="3:9" ht="10.5">
      <c r="C433" s="1" t="s">
        <v>1603</v>
      </c>
      <c r="D433" s="1" t="s">
        <v>394</v>
      </c>
      <c r="E433" s="1" t="s">
        <v>227</v>
      </c>
      <c r="F433" s="1" t="s">
        <v>221</v>
      </c>
      <c r="H433" s="1" t="s">
        <v>12</v>
      </c>
      <c r="I433" s="1" t="s">
        <v>1604</v>
      </c>
    </row>
    <row r="434" spans="3:9" ht="10.5">
      <c r="C434" s="1" t="s">
        <v>1605</v>
      </c>
      <c r="D434" s="1" t="s">
        <v>1606</v>
      </c>
      <c r="E434" s="1" t="s">
        <v>330</v>
      </c>
      <c r="F434" s="1" t="s">
        <v>330</v>
      </c>
      <c r="I434" s="1" t="s">
        <v>1607</v>
      </c>
    </row>
    <row r="435" spans="3:9" ht="10.5">
      <c r="C435" s="1" t="s">
        <v>1608</v>
      </c>
      <c r="D435" s="1" t="s">
        <v>1609</v>
      </c>
      <c r="E435" s="1" t="s">
        <v>1577</v>
      </c>
      <c r="F435" s="1" t="s">
        <v>221</v>
      </c>
      <c r="I435" s="1" t="s">
        <v>1610</v>
      </c>
    </row>
    <row r="436" spans="3:9" ht="10.5">
      <c r="C436" s="1" t="s">
        <v>1608</v>
      </c>
      <c r="D436" s="1" t="s">
        <v>1611</v>
      </c>
      <c r="E436" s="1" t="s">
        <v>7</v>
      </c>
      <c r="F436" s="1" t="s">
        <v>1612</v>
      </c>
      <c r="H436" s="1" t="s">
        <v>1613</v>
      </c>
      <c r="I436" s="1" t="s">
        <v>1614</v>
      </c>
    </row>
    <row r="437" spans="3:9" ht="10.5">
      <c r="C437" s="1" t="s">
        <v>1615</v>
      </c>
      <c r="D437" s="1" t="s">
        <v>1409</v>
      </c>
      <c r="E437" s="1" t="s">
        <v>233</v>
      </c>
      <c r="F437" s="1" t="s">
        <v>197</v>
      </c>
      <c r="I437" s="1" t="s">
        <v>1410</v>
      </c>
    </row>
    <row r="438" spans="3:13" ht="10.5">
      <c r="C438" s="1" t="s">
        <v>1411</v>
      </c>
      <c r="D438" s="1" t="s">
        <v>174</v>
      </c>
      <c r="E438" s="1" t="s">
        <v>1412</v>
      </c>
      <c r="F438" s="1" t="s">
        <v>120</v>
      </c>
      <c r="H438" s="1" t="s">
        <v>1209</v>
      </c>
      <c r="I438" s="1" t="s">
        <v>1210</v>
      </c>
      <c r="J438" s="1" t="s">
        <v>1211</v>
      </c>
      <c r="K438" s="1" t="s">
        <v>116</v>
      </c>
      <c r="L438" s="1" t="s">
        <v>1212</v>
      </c>
      <c r="M438" s="1" t="s">
        <v>116</v>
      </c>
    </row>
    <row r="439" spans="3:9" ht="10.5">
      <c r="C439" s="1" t="s">
        <v>1213</v>
      </c>
      <c r="D439" s="1" t="s">
        <v>1183</v>
      </c>
      <c r="E439" s="1" t="s">
        <v>7</v>
      </c>
      <c r="F439" s="1" t="s">
        <v>522</v>
      </c>
      <c r="I439" s="1" t="s">
        <v>1214</v>
      </c>
    </row>
    <row r="440" spans="3:9" ht="10.5">
      <c r="C440" s="1" t="s">
        <v>1215</v>
      </c>
      <c r="D440" s="1" t="s">
        <v>1216</v>
      </c>
      <c r="E440" s="1" t="s">
        <v>221</v>
      </c>
      <c r="F440" s="1" t="s">
        <v>221</v>
      </c>
      <c r="I440" s="1" t="s">
        <v>1217</v>
      </c>
    </row>
    <row r="441" spans="3:9" ht="10.5">
      <c r="C441" s="1" t="s">
        <v>1218</v>
      </c>
      <c r="D441" s="1" t="s">
        <v>1219</v>
      </c>
      <c r="E441" s="1" t="s">
        <v>513</v>
      </c>
      <c r="F441" s="1" t="s">
        <v>120</v>
      </c>
      <c r="I441" s="1" t="s">
        <v>1220</v>
      </c>
    </row>
    <row r="442" spans="3:9" ht="10.5">
      <c r="C442" s="1" t="s">
        <v>1218</v>
      </c>
      <c r="D442" s="1" t="s">
        <v>1219</v>
      </c>
      <c r="E442" s="1" t="s">
        <v>57</v>
      </c>
      <c r="F442" s="1" t="s">
        <v>120</v>
      </c>
      <c r="I442" s="1" t="s">
        <v>1220</v>
      </c>
    </row>
    <row r="443" spans="3:9" ht="10.5">
      <c r="C443" s="1" t="s">
        <v>1221</v>
      </c>
      <c r="D443" s="1" t="s">
        <v>1222</v>
      </c>
      <c r="E443" s="1" t="s">
        <v>19</v>
      </c>
      <c r="F443" s="1" t="s">
        <v>187</v>
      </c>
      <c r="I443" s="1" t="s">
        <v>1223</v>
      </c>
    </row>
    <row r="444" spans="3:9" ht="10.5">
      <c r="C444" s="1" t="s">
        <v>1224</v>
      </c>
      <c r="D444" s="1" t="s">
        <v>893</v>
      </c>
      <c r="E444" s="1" t="s">
        <v>202</v>
      </c>
      <c r="F444" s="1" t="s">
        <v>330</v>
      </c>
      <c r="I444" s="1" t="s">
        <v>1225</v>
      </c>
    </row>
    <row r="445" spans="3:9" ht="10.5">
      <c r="C445" s="1" t="s">
        <v>1226</v>
      </c>
      <c r="D445" s="1" t="s">
        <v>1227</v>
      </c>
      <c r="E445" s="1" t="s">
        <v>7</v>
      </c>
      <c r="I445" s="1" t="s">
        <v>1228</v>
      </c>
    </row>
    <row r="446" spans="3:9" ht="10.5">
      <c r="C446" s="1" t="s">
        <v>1229</v>
      </c>
      <c r="D446" s="1" t="s">
        <v>1230</v>
      </c>
      <c r="E446" s="1" t="s">
        <v>1128</v>
      </c>
      <c r="F446" s="1" t="s">
        <v>1101</v>
      </c>
      <c r="I446" s="1" t="s">
        <v>1231</v>
      </c>
    </row>
    <row r="447" spans="3:9" ht="10.5">
      <c r="C447" s="1" t="s">
        <v>1232</v>
      </c>
      <c r="D447" s="1" t="s">
        <v>1233</v>
      </c>
      <c r="E447" s="1" t="s">
        <v>340</v>
      </c>
      <c r="F447" s="1" t="s">
        <v>202</v>
      </c>
      <c r="I447" s="1" t="s">
        <v>1234</v>
      </c>
    </row>
    <row r="448" spans="3:9" ht="10.5">
      <c r="C448" s="1" t="s">
        <v>1235</v>
      </c>
      <c r="D448" s="1" t="s">
        <v>207</v>
      </c>
      <c r="E448" s="1" t="s">
        <v>7</v>
      </c>
      <c r="F448" s="1" t="s">
        <v>197</v>
      </c>
      <c r="I448" s="1" t="s">
        <v>1236</v>
      </c>
    </row>
    <row r="449" spans="3:9" ht="10.5">
      <c r="C449" s="1" t="s">
        <v>1237</v>
      </c>
      <c r="D449" s="1" t="s">
        <v>1238</v>
      </c>
      <c r="E449" s="1" t="s">
        <v>1239</v>
      </c>
      <c r="F449" s="1" t="s">
        <v>796</v>
      </c>
      <c r="I449" s="1" t="s">
        <v>1217</v>
      </c>
    </row>
    <row r="450" spans="3:9" ht="10.5">
      <c r="C450" s="1" t="s">
        <v>1240</v>
      </c>
      <c r="D450" s="1" t="s">
        <v>1241</v>
      </c>
      <c r="E450" s="1" t="s">
        <v>1242</v>
      </c>
      <c r="F450" s="1" t="s">
        <v>202</v>
      </c>
      <c r="I450" s="1" t="s">
        <v>230</v>
      </c>
    </row>
    <row r="451" spans="3:13" ht="10.5">
      <c r="C451" s="1" t="s">
        <v>1243</v>
      </c>
      <c r="D451" s="1" t="s">
        <v>150</v>
      </c>
      <c r="E451" s="1" t="s">
        <v>768</v>
      </c>
      <c r="F451" s="1" t="s">
        <v>964</v>
      </c>
      <c r="I451" s="1" t="s">
        <v>1244</v>
      </c>
      <c r="J451" s="1" t="s">
        <v>1245</v>
      </c>
      <c r="K451" s="1" t="s">
        <v>4</v>
      </c>
      <c r="L451" s="1" t="s">
        <v>1246</v>
      </c>
      <c r="M451" s="1" t="s">
        <v>4</v>
      </c>
    </row>
    <row r="452" spans="3:13" ht="10.5">
      <c r="C452" s="1" t="s">
        <v>1247</v>
      </c>
      <c r="D452" s="1" t="s">
        <v>68</v>
      </c>
      <c r="E452" s="1" t="s">
        <v>227</v>
      </c>
      <c r="F452" s="1" t="s">
        <v>227</v>
      </c>
      <c r="I452" s="1" t="s">
        <v>230</v>
      </c>
      <c r="J452" s="1" t="s">
        <v>1248</v>
      </c>
      <c r="K452" s="1" t="s">
        <v>116</v>
      </c>
      <c r="L452" s="1" t="s">
        <v>1491</v>
      </c>
      <c r="M452" s="1" t="s">
        <v>4</v>
      </c>
    </row>
    <row r="453" spans="3:9" ht="10.5">
      <c r="C453" s="1" t="s">
        <v>1249</v>
      </c>
      <c r="D453" s="1" t="s">
        <v>397</v>
      </c>
      <c r="E453" s="1" t="s">
        <v>202</v>
      </c>
      <c r="F453" s="1" t="s">
        <v>120</v>
      </c>
      <c r="H453" s="1" t="s">
        <v>1250</v>
      </c>
      <c r="I453" s="1" t="s">
        <v>1134</v>
      </c>
    </row>
    <row r="454" spans="3:13" ht="10.5">
      <c r="C454" s="1" t="s">
        <v>1251</v>
      </c>
      <c r="D454" s="1" t="s">
        <v>1460</v>
      </c>
      <c r="E454" s="1" t="s">
        <v>7</v>
      </c>
      <c r="F454" s="1" t="s">
        <v>239</v>
      </c>
      <c r="H454" s="1" t="s">
        <v>1461</v>
      </c>
      <c r="I454" s="1" t="s">
        <v>1462</v>
      </c>
      <c r="L454" s="1" t="s">
        <v>1463</v>
      </c>
      <c r="M454" s="1" t="s">
        <v>4</v>
      </c>
    </row>
    <row r="455" spans="3:9" ht="10.5">
      <c r="C455" s="1" t="s">
        <v>1464</v>
      </c>
      <c r="D455" s="1" t="s">
        <v>140</v>
      </c>
      <c r="E455" s="1" t="s">
        <v>202</v>
      </c>
      <c r="F455" s="1" t="s">
        <v>202</v>
      </c>
      <c r="I455" s="2" t="s">
        <v>1465</v>
      </c>
    </row>
    <row r="456" spans="3:13" ht="10.5">
      <c r="C456" s="1" t="s">
        <v>1466</v>
      </c>
      <c r="D456" s="1" t="s">
        <v>150</v>
      </c>
      <c r="E456" s="1" t="s">
        <v>964</v>
      </c>
      <c r="F456" s="1" t="s">
        <v>964</v>
      </c>
      <c r="I456" s="1" t="s">
        <v>1474</v>
      </c>
      <c r="J456" s="1" t="s">
        <v>639</v>
      </c>
      <c r="K456" s="1" t="s">
        <v>116</v>
      </c>
      <c r="L456" s="1" t="s">
        <v>1670</v>
      </c>
      <c r="M456" s="1" t="s">
        <v>4</v>
      </c>
    </row>
    <row r="457" spans="3:9" ht="10.5">
      <c r="C457" s="1" t="s">
        <v>1671</v>
      </c>
      <c r="D457" s="1" t="s">
        <v>1672</v>
      </c>
      <c r="E457" s="1" t="s">
        <v>330</v>
      </c>
      <c r="F457" s="1" t="s">
        <v>227</v>
      </c>
      <c r="I457" s="1" t="s">
        <v>634</v>
      </c>
    </row>
    <row r="458" spans="3:12" ht="10.5">
      <c r="C458" s="1" t="s">
        <v>1673</v>
      </c>
      <c r="D458" s="1" t="s">
        <v>1674</v>
      </c>
      <c r="E458" s="1" t="s">
        <v>1675</v>
      </c>
      <c r="F458" s="1" t="s">
        <v>197</v>
      </c>
      <c r="I458" s="1" t="s">
        <v>1676</v>
      </c>
      <c r="J458" s="1" t="s">
        <v>1677</v>
      </c>
      <c r="K458" s="1" t="s">
        <v>116</v>
      </c>
      <c r="L458" s="1" t="s">
        <v>1678</v>
      </c>
    </row>
    <row r="459" spans="3:11" ht="10.5">
      <c r="C459" s="1" t="s">
        <v>1679</v>
      </c>
      <c r="D459" s="1" t="s">
        <v>1680</v>
      </c>
      <c r="E459" s="1" t="s">
        <v>1681</v>
      </c>
      <c r="F459" s="1" t="s">
        <v>197</v>
      </c>
      <c r="I459" s="1" t="s">
        <v>1682</v>
      </c>
      <c r="J459" s="1" t="s">
        <v>639</v>
      </c>
      <c r="K459" s="1" t="s">
        <v>116</v>
      </c>
    </row>
    <row r="460" spans="3:12" ht="10.5">
      <c r="C460" s="1" t="s">
        <v>1683</v>
      </c>
      <c r="D460" s="1" t="s">
        <v>946</v>
      </c>
      <c r="E460" s="1" t="s">
        <v>330</v>
      </c>
      <c r="F460" s="1" t="s">
        <v>120</v>
      </c>
      <c r="I460" s="1" t="s">
        <v>1684</v>
      </c>
      <c r="J460" s="1" t="s">
        <v>1685</v>
      </c>
      <c r="K460" s="1" t="str">
        <f>"+avec grille"</f>
        <v>+avec grille</v>
      </c>
      <c r="L460" s="1" t="s">
        <v>1686</v>
      </c>
    </row>
    <row r="461" spans="3:12" ht="10.5">
      <c r="C461" s="1" t="s">
        <v>1687</v>
      </c>
      <c r="L461" s="1" t="s">
        <v>1688</v>
      </c>
    </row>
    <row r="462" spans="3:12" ht="10.5">
      <c r="C462" s="1" t="s">
        <v>1689</v>
      </c>
      <c r="J462" s="1" t="s">
        <v>1690</v>
      </c>
      <c r="L462" s="1" t="s">
        <v>1691</v>
      </c>
    </row>
    <row r="463" spans="3:12" ht="10.5">
      <c r="C463" s="1" t="s">
        <v>1692</v>
      </c>
      <c r="D463" s="1" t="s">
        <v>1693</v>
      </c>
      <c r="E463" s="1" t="s">
        <v>227</v>
      </c>
      <c r="F463" s="1" t="s">
        <v>330</v>
      </c>
      <c r="I463" s="1" t="s">
        <v>1694</v>
      </c>
      <c r="L463" s="1" t="s">
        <v>1695</v>
      </c>
    </row>
    <row r="464" spans="3:9" ht="10.5">
      <c r="C464" s="1" t="s">
        <v>1696</v>
      </c>
      <c r="D464" s="1" t="s">
        <v>78</v>
      </c>
      <c r="E464" s="1" t="s">
        <v>1697</v>
      </c>
      <c r="F464" s="1" t="s">
        <v>513</v>
      </c>
      <c r="I464" s="1" t="s">
        <v>1698</v>
      </c>
    </row>
    <row r="465" spans="3:13" ht="10.5">
      <c r="C465" s="1" t="s">
        <v>1699</v>
      </c>
      <c r="D465" s="1" t="s">
        <v>150</v>
      </c>
      <c r="E465" s="1" t="s">
        <v>330</v>
      </c>
      <c r="F465" s="1" t="s">
        <v>964</v>
      </c>
      <c r="H465" s="1" t="s">
        <v>1700</v>
      </c>
      <c r="I465" s="1" t="s">
        <v>1701</v>
      </c>
      <c r="J465" s="1" t="s">
        <v>1702</v>
      </c>
      <c r="K465" s="1" t="s">
        <v>116</v>
      </c>
      <c r="L465" s="1" t="s">
        <v>230</v>
      </c>
      <c r="M465" s="1" t="s">
        <v>116</v>
      </c>
    </row>
    <row r="466" spans="3:9" ht="10.5">
      <c r="C466" s="1" t="s">
        <v>1703</v>
      </c>
      <c r="D466" s="1" t="s">
        <v>214</v>
      </c>
      <c r="E466" s="1" t="s">
        <v>196</v>
      </c>
      <c r="F466" s="1" t="s">
        <v>202</v>
      </c>
      <c r="I466" s="1" t="s">
        <v>1704</v>
      </c>
    </row>
    <row r="467" spans="3:9" ht="10.5">
      <c r="C467" s="1" t="s">
        <v>1705</v>
      </c>
      <c r="D467" s="1" t="s">
        <v>1706</v>
      </c>
      <c r="E467" s="1" t="s">
        <v>1707</v>
      </c>
      <c r="F467" s="1" t="s">
        <v>1708</v>
      </c>
      <c r="I467" s="1" t="s">
        <v>230</v>
      </c>
    </row>
    <row r="468" spans="3:12" ht="10.5">
      <c r="C468" s="1" t="s">
        <v>1709</v>
      </c>
      <c r="D468" s="1" t="s">
        <v>140</v>
      </c>
      <c r="E468" s="1" t="s">
        <v>186</v>
      </c>
      <c r="F468" s="1" t="s">
        <v>221</v>
      </c>
      <c r="I468" s="1" t="s">
        <v>1710</v>
      </c>
      <c r="J468" s="1" t="s">
        <v>639</v>
      </c>
      <c r="L468" s="1" t="s">
        <v>1491</v>
      </c>
    </row>
    <row r="469" spans="3:10" ht="10.5">
      <c r="C469" s="1" t="s">
        <v>1711</v>
      </c>
      <c r="D469" s="1" t="s">
        <v>1712</v>
      </c>
      <c r="E469" s="1" t="s">
        <v>120</v>
      </c>
      <c r="F469" s="1" t="s">
        <v>120</v>
      </c>
      <c r="I469" s="1" t="s">
        <v>1713</v>
      </c>
      <c r="J469" s="1" t="s">
        <v>1714</v>
      </c>
    </row>
    <row r="470" spans="3:12" ht="10.5">
      <c r="C470" s="1" t="s">
        <v>1514</v>
      </c>
      <c r="D470" s="1" t="s">
        <v>150</v>
      </c>
      <c r="E470" s="1" t="s">
        <v>221</v>
      </c>
      <c r="F470" s="1" t="s">
        <v>1515</v>
      </c>
      <c r="H470" s="1" t="s">
        <v>1516</v>
      </c>
      <c r="I470" s="1" t="s">
        <v>1701</v>
      </c>
      <c r="J470" s="1" t="s">
        <v>1517</v>
      </c>
      <c r="L470" s="1" t="s">
        <v>1311</v>
      </c>
    </row>
    <row r="471" spans="3:9" ht="10.5">
      <c r="C471" s="1" t="s">
        <v>1312</v>
      </c>
      <c r="D471" s="1" t="s">
        <v>1313</v>
      </c>
      <c r="E471" s="1" t="s">
        <v>221</v>
      </c>
      <c r="F471" s="1" t="s">
        <v>221</v>
      </c>
      <c r="H471" s="1" t="s">
        <v>1314</v>
      </c>
      <c r="I471" s="1" t="s">
        <v>1315</v>
      </c>
    </row>
    <row r="472" spans="3:9" ht="10.5">
      <c r="C472" s="1" t="s">
        <v>1316</v>
      </c>
      <c r="D472" s="1" t="s">
        <v>1317</v>
      </c>
      <c r="E472" s="1" t="s">
        <v>1318</v>
      </c>
      <c r="F472" s="1" t="s">
        <v>221</v>
      </c>
      <c r="I472" s="1" t="s">
        <v>1319</v>
      </c>
    </row>
    <row r="473" spans="3:13" ht="10.5">
      <c r="C473" s="1" t="s">
        <v>1320</v>
      </c>
      <c r="D473" s="1" t="s">
        <v>1183</v>
      </c>
      <c r="E473" s="1" t="s">
        <v>1321</v>
      </c>
      <c r="F473" s="1" t="s">
        <v>330</v>
      </c>
      <c r="I473" s="1" t="s">
        <v>1322</v>
      </c>
      <c r="J473" s="1" t="s">
        <v>1323</v>
      </c>
      <c r="K473" s="1" t="s">
        <v>116</v>
      </c>
      <c r="L473" s="1" t="s">
        <v>1324</v>
      </c>
      <c r="M473" s="1" t="s">
        <v>116</v>
      </c>
    </row>
    <row r="474" spans="3:12" ht="10.5">
      <c r="C474" s="1" t="s">
        <v>1325</v>
      </c>
      <c r="D474" s="1" t="s">
        <v>1230</v>
      </c>
      <c r="E474" s="1" t="s">
        <v>7</v>
      </c>
      <c r="F474" s="1" t="s">
        <v>1179</v>
      </c>
      <c r="I474" s="1" t="s">
        <v>1326</v>
      </c>
      <c r="L474" s="1" t="s">
        <v>1463</v>
      </c>
    </row>
    <row r="475" spans="3:13" ht="10.5">
      <c r="C475" s="1" t="s">
        <v>1327</v>
      </c>
      <c r="D475" s="1" t="s">
        <v>1328</v>
      </c>
      <c r="E475" s="1" t="s">
        <v>1329</v>
      </c>
      <c r="F475" s="1" t="s">
        <v>1330</v>
      </c>
      <c r="I475" s="1" t="s">
        <v>1331</v>
      </c>
      <c r="J475" s="1" t="s">
        <v>1332</v>
      </c>
      <c r="L475" s="1" t="s">
        <v>1333</v>
      </c>
      <c r="M475" s="1" t="s">
        <v>116</v>
      </c>
    </row>
    <row r="476" spans="3:12" ht="10.5">
      <c r="C476" s="1" t="s">
        <v>1334</v>
      </c>
      <c r="D476" s="1" t="s">
        <v>403</v>
      </c>
      <c r="E476" s="1" t="s">
        <v>1335</v>
      </c>
      <c r="F476" s="1" t="s">
        <v>964</v>
      </c>
      <c r="I476" s="1" t="s">
        <v>1336</v>
      </c>
      <c r="J476" s="1" t="s">
        <v>446</v>
      </c>
      <c r="L476" s="1" t="s">
        <v>230</v>
      </c>
    </row>
    <row r="477" spans="3:9" ht="10.5">
      <c r="C477" s="1" t="s">
        <v>1337</v>
      </c>
      <c r="D477" s="1" t="s">
        <v>78</v>
      </c>
      <c r="E477" s="1" t="s">
        <v>1338</v>
      </c>
      <c r="F477" s="1" t="s">
        <v>513</v>
      </c>
      <c r="I477" s="1" t="s">
        <v>1698</v>
      </c>
    </row>
    <row r="478" spans="3:9" ht="10.5">
      <c r="C478" s="1" t="s">
        <v>1339</v>
      </c>
      <c r="D478" s="1" t="s">
        <v>68</v>
      </c>
      <c r="E478" s="1" t="s">
        <v>202</v>
      </c>
      <c r="F478" s="1" t="s">
        <v>1340</v>
      </c>
      <c r="I478" s="1" t="s">
        <v>230</v>
      </c>
    </row>
    <row r="479" spans="3:9" ht="10.5">
      <c r="C479" s="1" t="s">
        <v>1341</v>
      </c>
      <c r="D479" s="1" t="s">
        <v>78</v>
      </c>
      <c r="E479" s="1" t="s">
        <v>1342</v>
      </c>
      <c r="F479" s="1" t="s">
        <v>513</v>
      </c>
      <c r="I479" s="1" t="s">
        <v>1698</v>
      </c>
    </row>
    <row r="480" spans="3:12" ht="10.5">
      <c r="C480" s="1" t="s">
        <v>1343</v>
      </c>
      <c r="D480" s="1" t="s">
        <v>150</v>
      </c>
      <c r="E480" s="1" t="s">
        <v>1344</v>
      </c>
      <c r="F480" s="1" t="s">
        <v>964</v>
      </c>
      <c r="I480" s="1" t="s">
        <v>1701</v>
      </c>
      <c r="J480" s="1" t="s">
        <v>1323</v>
      </c>
      <c r="K480" s="1" t="s">
        <v>116</v>
      </c>
      <c r="L480" s="1" t="s">
        <v>1345</v>
      </c>
    </row>
    <row r="481" spans="3:9" ht="10.5">
      <c r="C481" s="1" t="s">
        <v>1346</v>
      </c>
      <c r="D481" s="1" t="s">
        <v>1274</v>
      </c>
      <c r="E481" s="1" t="s">
        <v>330</v>
      </c>
      <c r="F481" s="1" t="s">
        <v>330</v>
      </c>
      <c r="H481" s="1" t="s">
        <v>1347</v>
      </c>
      <c r="I481" s="1" t="s">
        <v>1348</v>
      </c>
    </row>
    <row r="482" spans="3:9" ht="10.5">
      <c r="C482" s="1" t="s">
        <v>1349</v>
      </c>
      <c r="D482" s="1" t="s">
        <v>1317</v>
      </c>
      <c r="E482" s="1" t="s">
        <v>7</v>
      </c>
      <c r="F482" s="1" t="s">
        <v>221</v>
      </c>
      <c r="I482" s="1" t="s">
        <v>1319</v>
      </c>
    </row>
    <row r="483" spans="3:13" ht="10.5">
      <c r="C483" s="1" t="s">
        <v>1350</v>
      </c>
      <c r="D483" s="1" t="s">
        <v>403</v>
      </c>
      <c r="E483" s="1" t="s">
        <v>186</v>
      </c>
      <c r="F483" s="1" t="s">
        <v>964</v>
      </c>
      <c r="I483" s="2" t="s">
        <v>1351</v>
      </c>
      <c r="J483" s="1" t="s">
        <v>1323</v>
      </c>
      <c r="K483" s="1" t="s">
        <v>116</v>
      </c>
      <c r="L483" s="1" t="s">
        <v>1491</v>
      </c>
      <c r="M483" s="1" t="s">
        <v>4</v>
      </c>
    </row>
    <row r="484" spans="3:9" ht="10.5">
      <c r="C484" s="1" t="s">
        <v>1352</v>
      </c>
      <c r="D484" s="1" t="s">
        <v>140</v>
      </c>
      <c r="E484" s="1" t="s">
        <v>221</v>
      </c>
      <c r="F484" s="1" t="s">
        <v>202</v>
      </c>
      <c r="I484" s="2" t="s">
        <v>1465</v>
      </c>
    </row>
    <row r="485" spans="3:9" ht="10.5">
      <c r="C485" s="1" t="s">
        <v>1353</v>
      </c>
      <c r="D485" s="1" t="s">
        <v>1557</v>
      </c>
      <c r="E485" s="1" t="s">
        <v>120</v>
      </c>
      <c r="F485" s="1" t="s">
        <v>302</v>
      </c>
      <c r="I485" s="2" t="s">
        <v>1558</v>
      </c>
    </row>
    <row r="486" spans="3:12" ht="10.5">
      <c r="C486" s="1" t="s">
        <v>1559</v>
      </c>
      <c r="D486" s="1" t="s">
        <v>1693</v>
      </c>
      <c r="E486" s="1" t="s">
        <v>7</v>
      </c>
      <c r="F486" s="1" t="s">
        <v>330</v>
      </c>
      <c r="I486" s="1" t="s">
        <v>1560</v>
      </c>
      <c r="J486" s="1" t="s">
        <v>446</v>
      </c>
      <c r="L486" s="1" t="s">
        <v>1561</v>
      </c>
    </row>
    <row r="487" spans="3:9" ht="10.5">
      <c r="C487" s="1" t="s">
        <v>1562</v>
      </c>
      <c r="D487" s="1" t="s">
        <v>1563</v>
      </c>
      <c r="E487" s="1" t="s">
        <v>1564</v>
      </c>
      <c r="F487" s="1" t="s">
        <v>239</v>
      </c>
      <c r="I487" s="1" t="s">
        <v>1565</v>
      </c>
    </row>
    <row r="488" spans="3:14" ht="10.5">
      <c r="C488" s="1" t="s">
        <v>1770</v>
      </c>
      <c r="D488" s="1" t="s">
        <v>150</v>
      </c>
      <c r="E488" s="1" t="s">
        <v>1771</v>
      </c>
      <c r="F488" s="1" t="s">
        <v>1772</v>
      </c>
      <c r="I488" s="1" t="s">
        <v>1701</v>
      </c>
      <c r="J488" s="1" t="s">
        <v>1323</v>
      </c>
      <c r="K488" s="1" t="s">
        <v>116</v>
      </c>
      <c r="L488" s="1" t="s">
        <v>1345</v>
      </c>
      <c r="M488" s="1" t="s">
        <v>4</v>
      </c>
      <c r="N488" s="1" t="s">
        <v>1773</v>
      </c>
    </row>
    <row r="489" spans="3:9" ht="10.5">
      <c r="C489" s="1" t="s">
        <v>1774</v>
      </c>
      <c r="D489" s="1" t="s">
        <v>786</v>
      </c>
      <c r="E489" s="1" t="s">
        <v>227</v>
      </c>
      <c r="F489" s="1" t="str">
        <f>"+Jacques"</f>
        <v>+Jacques</v>
      </c>
      <c r="H489" s="1" t="s">
        <v>1775</v>
      </c>
      <c r="I489" s="1" t="s">
        <v>1776</v>
      </c>
    </row>
    <row r="490" spans="3:13" ht="10.5">
      <c r="C490" s="1" t="s">
        <v>1777</v>
      </c>
      <c r="D490" s="1" t="s">
        <v>1778</v>
      </c>
      <c r="E490" s="1" t="s">
        <v>1779</v>
      </c>
      <c r="F490" s="1" t="s">
        <v>202</v>
      </c>
      <c r="I490" s="1" t="s">
        <v>1780</v>
      </c>
      <c r="J490" s="1" t="s">
        <v>1323</v>
      </c>
      <c r="K490" s="1" t="s">
        <v>116</v>
      </c>
      <c r="L490" s="1" t="s">
        <v>1781</v>
      </c>
      <c r="M490" s="1" t="s">
        <v>116</v>
      </c>
    </row>
    <row r="491" spans="3:11" ht="10.5">
      <c r="C491" s="1" t="s">
        <v>1782</v>
      </c>
      <c r="D491" s="1" t="s">
        <v>1317</v>
      </c>
      <c r="E491" s="1" t="s">
        <v>19</v>
      </c>
      <c r="F491" s="1" t="s">
        <v>221</v>
      </c>
      <c r="I491" s="1" t="s">
        <v>1783</v>
      </c>
      <c r="J491" s="1" t="s">
        <v>1323</v>
      </c>
      <c r="K491" s="1" t="s">
        <v>116</v>
      </c>
    </row>
    <row r="492" spans="3:11" ht="10.5">
      <c r="C492" s="1" t="s">
        <v>1784</v>
      </c>
      <c r="D492" s="1" t="s">
        <v>1104</v>
      </c>
      <c r="E492" s="1" t="s">
        <v>202</v>
      </c>
      <c r="F492" s="1" t="s">
        <v>202</v>
      </c>
      <c r="I492" s="1" t="s">
        <v>1785</v>
      </c>
      <c r="J492" s="1" t="s">
        <v>1786</v>
      </c>
      <c r="K492" s="1" t="s">
        <v>116</v>
      </c>
    </row>
    <row r="493" spans="3:13" ht="10.5">
      <c r="C493" s="1" t="s">
        <v>1784</v>
      </c>
      <c r="D493" s="1" t="s">
        <v>1787</v>
      </c>
      <c r="E493" s="1" t="s">
        <v>1788</v>
      </c>
      <c r="F493" s="1" t="s">
        <v>227</v>
      </c>
      <c r="I493" s="1" t="s">
        <v>1789</v>
      </c>
      <c r="J493" s="1" t="s">
        <v>639</v>
      </c>
      <c r="K493" s="1" t="s">
        <v>116</v>
      </c>
      <c r="L493" s="1" t="s">
        <v>1790</v>
      </c>
      <c r="M493" s="1" t="s">
        <v>116</v>
      </c>
    </row>
    <row r="494" spans="3:9" ht="10.5">
      <c r="C494" s="1" t="s">
        <v>1791</v>
      </c>
      <c r="D494" s="1" t="s">
        <v>1792</v>
      </c>
      <c r="E494" s="1" t="s">
        <v>1793</v>
      </c>
      <c r="F494" s="1" t="s">
        <v>221</v>
      </c>
      <c r="I494" s="1" t="s">
        <v>1794</v>
      </c>
    </row>
    <row r="495" spans="3:9" ht="10.5">
      <c r="C495" s="1" t="s">
        <v>1795</v>
      </c>
      <c r="D495" s="1" t="s">
        <v>1796</v>
      </c>
      <c r="E495" s="1" t="s">
        <v>221</v>
      </c>
      <c r="F495" s="1" t="s">
        <v>221</v>
      </c>
      <c r="I495" s="1" t="s">
        <v>1797</v>
      </c>
    </row>
    <row r="496" spans="3:5" ht="10.5">
      <c r="C496" s="1" t="s">
        <v>1798</v>
      </c>
      <c r="D496" s="1" t="s">
        <v>1183</v>
      </c>
      <c r="E496" s="1" t="s">
        <v>7</v>
      </c>
    </row>
    <row r="497" spans="3:9" ht="10.5">
      <c r="C497" s="1" t="s">
        <v>1799</v>
      </c>
      <c r="D497" s="1" t="s">
        <v>1800</v>
      </c>
      <c r="E497" s="1" t="s">
        <v>196</v>
      </c>
      <c r="F497" s="1" t="s">
        <v>202</v>
      </c>
      <c r="H497" s="1" t="s">
        <v>1801</v>
      </c>
      <c r="I497" s="1" t="s">
        <v>1802</v>
      </c>
    </row>
    <row r="498" spans="3:6" ht="10.5">
      <c r="C498" s="1" t="s">
        <v>1803</v>
      </c>
      <c r="D498" s="1" t="s">
        <v>1002</v>
      </c>
      <c r="E498" s="1" t="s">
        <v>221</v>
      </c>
      <c r="F498" s="1" t="s">
        <v>221</v>
      </c>
    </row>
    <row r="499" spans="3:13" ht="10.5">
      <c r="C499" s="1" t="s">
        <v>1804</v>
      </c>
      <c r="D499" s="1" t="s">
        <v>1805</v>
      </c>
      <c r="E499" s="1" t="s">
        <v>768</v>
      </c>
      <c r="F499" s="1" t="s">
        <v>202</v>
      </c>
      <c r="I499" s="1" t="s">
        <v>1217</v>
      </c>
      <c r="L499" s="1" t="s">
        <v>110</v>
      </c>
      <c r="M499" s="1" t="s">
        <v>4</v>
      </c>
    </row>
    <row r="500" spans="3:9" ht="10.5">
      <c r="C500" s="1" t="s">
        <v>1806</v>
      </c>
      <c r="D500" s="1" t="s">
        <v>1807</v>
      </c>
      <c r="E500" s="1" t="s">
        <v>7</v>
      </c>
      <c r="F500" s="1" t="s">
        <v>716</v>
      </c>
      <c r="I500" s="1" t="s">
        <v>1808</v>
      </c>
    </row>
    <row r="501" spans="3:9" ht="10.5">
      <c r="C501" s="1" t="s">
        <v>1809</v>
      </c>
      <c r="D501" s="1" t="s">
        <v>893</v>
      </c>
      <c r="E501" s="1" t="s">
        <v>227</v>
      </c>
      <c r="F501" s="1" t="s">
        <v>330</v>
      </c>
      <c r="I501" s="1" t="s">
        <v>1810</v>
      </c>
    </row>
    <row r="502" spans="3:9" ht="10.5">
      <c r="C502" s="1" t="s">
        <v>1811</v>
      </c>
      <c r="D502" s="1" t="s">
        <v>1812</v>
      </c>
      <c r="E502" s="1" t="s">
        <v>1564</v>
      </c>
      <c r="F502" s="1" t="s">
        <v>202</v>
      </c>
      <c r="I502" s="1" t="s">
        <v>1813</v>
      </c>
    </row>
    <row r="503" spans="3:9" ht="10.5">
      <c r="C503" s="1" t="s">
        <v>1814</v>
      </c>
      <c r="D503" s="1" t="s">
        <v>1815</v>
      </c>
      <c r="E503" s="1" t="s">
        <v>7</v>
      </c>
      <c r="F503" s="1" t="s">
        <v>227</v>
      </c>
      <c r="H503" s="1" t="s">
        <v>1616</v>
      </c>
      <c r="I503" s="1" t="s">
        <v>1617</v>
      </c>
    </row>
    <row r="504" spans="3:9" ht="10.5">
      <c r="C504" s="1" t="s">
        <v>1618</v>
      </c>
      <c r="D504" s="1" t="s">
        <v>394</v>
      </c>
      <c r="E504" s="1" t="s">
        <v>221</v>
      </c>
      <c r="F504" s="1" t="s">
        <v>221</v>
      </c>
      <c r="I504" s="1" t="s">
        <v>1619</v>
      </c>
    </row>
    <row r="505" spans="3:5" ht="10.5">
      <c r="C505" s="1" t="s">
        <v>1413</v>
      </c>
      <c r="D505" s="1" t="s">
        <v>1414</v>
      </c>
      <c r="E505" s="1" t="s">
        <v>96</v>
      </c>
    </row>
    <row r="506" spans="3:9" ht="10.5">
      <c r="C506" s="1" t="s">
        <v>1415</v>
      </c>
      <c r="D506" s="1" t="s">
        <v>1416</v>
      </c>
      <c r="E506" s="1" t="s">
        <v>330</v>
      </c>
      <c r="F506" s="1" t="s">
        <v>239</v>
      </c>
      <c r="I506" s="1" t="s">
        <v>1565</v>
      </c>
    </row>
    <row r="507" spans="3:6" ht="10.5">
      <c r="C507" s="1" t="s">
        <v>1417</v>
      </c>
      <c r="D507" s="1" t="s">
        <v>1418</v>
      </c>
      <c r="E507" s="1" t="s">
        <v>7</v>
      </c>
      <c r="F507" s="1" t="s">
        <v>202</v>
      </c>
    </row>
    <row r="508" spans="3:9" ht="10.5">
      <c r="C508" s="1" t="s">
        <v>1419</v>
      </c>
      <c r="D508" s="1" t="s">
        <v>1420</v>
      </c>
      <c r="E508" s="1" t="s">
        <v>522</v>
      </c>
      <c r="F508" s="1" t="s">
        <v>1421</v>
      </c>
      <c r="I508" s="1" t="s">
        <v>1422</v>
      </c>
    </row>
    <row r="509" spans="3:9" ht="10.5">
      <c r="C509" s="1" t="s">
        <v>1423</v>
      </c>
      <c r="D509" s="1" t="s">
        <v>68</v>
      </c>
      <c r="E509" s="1" t="s">
        <v>1424</v>
      </c>
      <c r="F509" s="1" t="s">
        <v>513</v>
      </c>
      <c r="I509" s="1" t="s">
        <v>1698</v>
      </c>
    </row>
    <row r="510" spans="3:12" ht="10.5">
      <c r="C510" s="1" t="s">
        <v>1425</v>
      </c>
      <c r="D510" s="1" t="s">
        <v>970</v>
      </c>
      <c r="E510" s="1" t="s">
        <v>202</v>
      </c>
      <c r="F510" s="1" t="s">
        <v>221</v>
      </c>
      <c r="I510" s="1" t="s">
        <v>1426</v>
      </c>
      <c r="J510" s="1" t="s">
        <v>1427</v>
      </c>
      <c r="K510" s="1" t="s">
        <v>4</v>
      </c>
      <c r="L510" s="1" t="s">
        <v>840</v>
      </c>
    </row>
    <row r="511" spans="3:9" ht="10.5">
      <c r="C511" s="1" t="s">
        <v>1428</v>
      </c>
      <c r="D511" s="1" t="s">
        <v>1270</v>
      </c>
      <c r="E511" s="1" t="s">
        <v>1429</v>
      </c>
      <c r="F511" s="1" t="s">
        <v>226</v>
      </c>
      <c r="H511" s="1" t="s">
        <v>1430</v>
      </c>
      <c r="I511" s="1" t="s">
        <v>1431</v>
      </c>
    </row>
    <row r="512" spans="3:9" ht="10.5">
      <c r="C512" s="1" t="s">
        <v>1432</v>
      </c>
      <c r="D512" s="1" t="s">
        <v>1433</v>
      </c>
      <c r="E512" s="1" t="s">
        <v>1793</v>
      </c>
      <c r="F512" s="1" t="s">
        <v>221</v>
      </c>
      <c r="I512" s="1" t="s">
        <v>1434</v>
      </c>
    </row>
    <row r="513" spans="3:6" ht="10.5">
      <c r="C513" s="1" t="s">
        <v>1435</v>
      </c>
      <c r="D513" s="1" t="s">
        <v>1183</v>
      </c>
      <c r="E513" s="1" t="s">
        <v>1436</v>
      </c>
      <c r="F513" s="1" t="s">
        <v>522</v>
      </c>
    </row>
    <row r="514" spans="3:9" ht="10.5">
      <c r="C514" s="1" t="s">
        <v>1437</v>
      </c>
      <c r="D514" s="1" t="s">
        <v>532</v>
      </c>
      <c r="E514" s="1" t="s">
        <v>202</v>
      </c>
      <c r="F514" s="1" t="s">
        <v>239</v>
      </c>
      <c r="I514" s="1" t="s">
        <v>1438</v>
      </c>
    </row>
    <row r="515" spans="3:9" ht="10.5">
      <c r="C515" s="1" t="s">
        <v>1439</v>
      </c>
      <c r="D515" s="1" t="s">
        <v>394</v>
      </c>
      <c r="E515" s="1" t="s">
        <v>340</v>
      </c>
      <c r="F515" s="1" t="s">
        <v>221</v>
      </c>
      <c r="I515" s="1" t="s">
        <v>1133</v>
      </c>
    </row>
    <row r="516" spans="3:6" ht="10.5">
      <c r="C516" s="1" t="s">
        <v>1440</v>
      </c>
      <c r="D516" s="1" t="s">
        <v>1183</v>
      </c>
      <c r="E516" s="1" t="s">
        <v>1436</v>
      </c>
      <c r="F516" s="1" t="s">
        <v>330</v>
      </c>
    </row>
    <row r="517" spans="3:9" ht="10.5">
      <c r="C517" s="1" t="s">
        <v>1441</v>
      </c>
      <c r="D517" s="1" t="s">
        <v>214</v>
      </c>
      <c r="E517" s="1" t="s">
        <v>196</v>
      </c>
      <c r="F517" s="1" t="s">
        <v>239</v>
      </c>
      <c r="H517" s="1" t="s">
        <v>1442</v>
      </c>
      <c r="I517" s="1" t="s">
        <v>1443</v>
      </c>
    </row>
    <row r="518" spans="3:9" ht="10.5">
      <c r="C518" s="1" t="s">
        <v>1444</v>
      </c>
      <c r="D518" s="1" t="s">
        <v>1445</v>
      </c>
      <c r="E518" s="1" t="s">
        <v>1146</v>
      </c>
      <c r="F518" s="1" t="s">
        <v>227</v>
      </c>
      <c r="I518" s="1" t="s">
        <v>1446</v>
      </c>
    </row>
    <row r="519" spans="3:9" ht="10.5">
      <c r="C519" s="1" t="s">
        <v>1447</v>
      </c>
      <c r="D519" s="1" t="s">
        <v>786</v>
      </c>
      <c r="E519" s="1" t="s">
        <v>96</v>
      </c>
      <c r="F519" s="1" t="s">
        <v>1157</v>
      </c>
      <c r="I519" s="1" t="s">
        <v>1448</v>
      </c>
    </row>
    <row r="520" spans="3:12" ht="10.5">
      <c r="C520" s="1" t="s">
        <v>1449</v>
      </c>
      <c r="D520" s="1" t="s">
        <v>1313</v>
      </c>
      <c r="E520" s="1" t="s">
        <v>1450</v>
      </c>
      <c r="F520" s="1" t="s">
        <v>221</v>
      </c>
      <c r="I520" s="1" t="s">
        <v>1451</v>
      </c>
      <c r="L520" s="1" t="s">
        <v>1695</v>
      </c>
    </row>
    <row r="521" spans="3:9" ht="10.5">
      <c r="C521" s="1" t="s">
        <v>1452</v>
      </c>
      <c r="D521" s="1" t="s">
        <v>1453</v>
      </c>
      <c r="E521" s="1" t="s">
        <v>1564</v>
      </c>
      <c r="F521" s="1" t="s">
        <v>424</v>
      </c>
      <c r="H521" s="1" t="s">
        <v>1454</v>
      </c>
      <c r="I521" s="1" t="s">
        <v>1455</v>
      </c>
    </row>
    <row r="522" spans="3:9" ht="10.5">
      <c r="C522" s="1" t="s">
        <v>1456</v>
      </c>
      <c r="D522" s="1" t="s">
        <v>1457</v>
      </c>
      <c r="E522" s="1" t="s">
        <v>233</v>
      </c>
      <c r="F522" s="1" t="s">
        <v>330</v>
      </c>
      <c r="I522" s="1" t="s">
        <v>1458</v>
      </c>
    </row>
    <row r="523" spans="3:9" ht="10.5">
      <c r="C523" s="1" t="s">
        <v>1459</v>
      </c>
      <c r="D523" s="1" t="s">
        <v>394</v>
      </c>
      <c r="E523" s="1" t="s">
        <v>7</v>
      </c>
      <c r="F523" s="1" t="s">
        <v>221</v>
      </c>
      <c r="I523" s="1" t="s">
        <v>1662</v>
      </c>
    </row>
    <row r="524" spans="3:9" ht="10.5">
      <c r="C524" s="1" t="s">
        <v>1663</v>
      </c>
      <c r="D524" s="1" t="s">
        <v>1317</v>
      </c>
      <c r="E524" s="1" t="s">
        <v>330</v>
      </c>
      <c r="F524" s="1" t="s">
        <v>221</v>
      </c>
      <c r="I524" s="1" t="s">
        <v>1783</v>
      </c>
    </row>
    <row r="525" spans="3:9" ht="10.5">
      <c r="C525" s="1" t="s">
        <v>1663</v>
      </c>
      <c r="D525" s="1" t="s">
        <v>244</v>
      </c>
      <c r="E525" s="1" t="s">
        <v>7</v>
      </c>
      <c r="F525" s="1" t="s">
        <v>66</v>
      </c>
      <c r="H525" s="1" t="s">
        <v>1664</v>
      </c>
      <c r="I525" s="1" t="s">
        <v>1665</v>
      </c>
    </row>
    <row r="526" spans="3:9" ht="10.5">
      <c r="C526" s="1" t="s">
        <v>1666</v>
      </c>
      <c r="D526" s="1" t="s">
        <v>1667</v>
      </c>
      <c r="E526" s="1" t="s">
        <v>7</v>
      </c>
      <c r="F526" s="1" t="s">
        <v>202</v>
      </c>
      <c r="I526" s="1" t="s">
        <v>1668</v>
      </c>
    </row>
    <row r="527" spans="3:12" ht="10.5">
      <c r="C527" s="1" t="s">
        <v>1669</v>
      </c>
      <c r="D527" s="1" t="s">
        <v>1875</v>
      </c>
      <c r="E527" s="1" t="s">
        <v>340</v>
      </c>
      <c r="F527" s="1" t="s">
        <v>202</v>
      </c>
      <c r="I527" s="1" t="s">
        <v>1876</v>
      </c>
      <c r="L527" s="1" t="s">
        <v>1877</v>
      </c>
    </row>
    <row r="528" spans="3:13" ht="10.5">
      <c r="C528" s="1" t="s">
        <v>1878</v>
      </c>
      <c r="D528" s="1" t="s">
        <v>1879</v>
      </c>
      <c r="E528" s="1" t="s">
        <v>1329</v>
      </c>
      <c r="F528" s="1" t="s">
        <v>120</v>
      </c>
      <c r="I528" s="1" t="s">
        <v>1880</v>
      </c>
      <c r="J528" s="1" t="s">
        <v>1881</v>
      </c>
      <c r="L528" s="1" t="s">
        <v>1882</v>
      </c>
      <c r="M528" s="1" t="s">
        <v>116</v>
      </c>
    </row>
    <row r="529" spans="3:10" ht="10.5">
      <c r="C529" s="1" t="s">
        <v>1883</v>
      </c>
      <c r="D529" s="1" t="s">
        <v>150</v>
      </c>
      <c r="E529" s="1" t="s">
        <v>1884</v>
      </c>
      <c r="F529" s="1" t="s">
        <v>964</v>
      </c>
      <c r="I529" s="1" t="s">
        <v>1701</v>
      </c>
      <c r="J529" s="1" t="s">
        <v>1885</v>
      </c>
    </row>
    <row r="530" spans="3:9" ht="10.5">
      <c r="C530" s="1" t="s">
        <v>1886</v>
      </c>
      <c r="D530" s="1" t="s">
        <v>1887</v>
      </c>
      <c r="E530" s="1" t="s">
        <v>233</v>
      </c>
      <c r="F530" s="1" t="s">
        <v>202</v>
      </c>
      <c r="I530" s="1" t="s">
        <v>1888</v>
      </c>
    </row>
    <row r="531" spans="3:9" ht="10.5">
      <c r="C531" s="1" t="s">
        <v>1889</v>
      </c>
      <c r="D531" s="1" t="s">
        <v>882</v>
      </c>
      <c r="E531" s="1" t="s">
        <v>330</v>
      </c>
      <c r="F531" s="1" t="s">
        <v>330</v>
      </c>
      <c r="I531" s="1" t="s">
        <v>1890</v>
      </c>
    </row>
    <row r="532" spans="3:12" ht="10.5">
      <c r="C532" s="1" t="s">
        <v>1891</v>
      </c>
      <c r="D532" s="1" t="s">
        <v>1507</v>
      </c>
      <c r="E532" s="1" t="s">
        <v>19</v>
      </c>
      <c r="F532" s="1" t="s">
        <v>1892</v>
      </c>
      <c r="I532" s="1" t="s">
        <v>230</v>
      </c>
      <c r="J532" s="1" t="s">
        <v>1893</v>
      </c>
      <c r="L532" s="1" t="s">
        <v>1894</v>
      </c>
    </row>
    <row r="533" spans="3:9" ht="10.5">
      <c r="C533" s="1" t="s">
        <v>1895</v>
      </c>
      <c r="D533" s="1" t="s">
        <v>1557</v>
      </c>
      <c r="E533" s="1" t="s">
        <v>302</v>
      </c>
      <c r="F533" s="1" t="s">
        <v>302</v>
      </c>
      <c r="I533" s="1" t="s">
        <v>1896</v>
      </c>
    </row>
    <row r="534" spans="3:9" ht="10.5">
      <c r="C534" s="1" t="s">
        <v>1897</v>
      </c>
      <c r="D534" s="1" t="s">
        <v>1145</v>
      </c>
      <c r="E534" s="1" t="s">
        <v>1577</v>
      </c>
      <c r="F534" s="1" t="s">
        <v>202</v>
      </c>
      <c r="I534" s="1" t="s">
        <v>1898</v>
      </c>
    </row>
    <row r="535" spans="3:9" ht="10.5">
      <c r="C535" s="1" t="s">
        <v>1899</v>
      </c>
      <c r="D535" s="1" t="s">
        <v>1900</v>
      </c>
      <c r="E535" s="1" t="s">
        <v>1501</v>
      </c>
      <c r="F535" s="1" t="s">
        <v>227</v>
      </c>
      <c r="I535" s="1" t="s">
        <v>1901</v>
      </c>
    </row>
    <row r="536" spans="3:9" ht="10.5">
      <c r="C536" s="1" t="s">
        <v>1902</v>
      </c>
      <c r="D536" s="1" t="s">
        <v>1887</v>
      </c>
      <c r="E536" s="1" t="s">
        <v>96</v>
      </c>
      <c r="F536" s="1" t="s">
        <v>239</v>
      </c>
      <c r="I536" s="1" t="s">
        <v>1903</v>
      </c>
    </row>
    <row r="537" spans="3:9" ht="10.5">
      <c r="C537" s="1" t="s">
        <v>1904</v>
      </c>
      <c r="D537" s="1" t="s">
        <v>1905</v>
      </c>
      <c r="E537" s="1" t="s">
        <v>197</v>
      </c>
      <c r="F537" s="1" t="s">
        <v>215</v>
      </c>
      <c r="I537" s="1" t="s">
        <v>1906</v>
      </c>
    </row>
    <row r="538" spans="3:9" ht="10.5">
      <c r="C538" s="1" t="s">
        <v>1907</v>
      </c>
      <c r="D538" s="1" t="s">
        <v>1908</v>
      </c>
      <c r="E538" s="1" t="s">
        <v>202</v>
      </c>
      <c r="F538" s="1" t="s">
        <v>187</v>
      </c>
      <c r="I538" s="1" t="s">
        <v>1909</v>
      </c>
    </row>
    <row r="539" spans="3:9" ht="10.5">
      <c r="C539" s="1" t="s">
        <v>1910</v>
      </c>
      <c r="D539" s="1" t="s">
        <v>786</v>
      </c>
      <c r="E539" s="1" t="s">
        <v>196</v>
      </c>
      <c r="F539" s="1" t="s">
        <v>202</v>
      </c>
      <c r="I539" s="1" t="s">
        <v>1911</v>
      </c>
    </row>
    <row r="540" spans="3:9" ht="10.5">
      <c r="C540" s="1" t="s">
        <v>1912</v>
      </c>
      <c r="D540" s="1" t="s">
        <v>1913</v>
      </c>
      <c r="E540" s="1" t="s">
        <v>233</v>
      </c>
      <c r="F540" s="1" t="s">
        <v>202</v>
      </c>
      <c r="I540" s="1" t="s">
        <v>1914</v>
      </c>
    </row>
    <row r="541" spans="3:12" ht="10.5">
      <c r="C541" s="1" t="s">
        <v>1915</v>
      </c>
      <c r="D541" s="1" t="s">
        <v>1286</v>
      </c>
      <c r="E541" s="1" t="s">
        <v>7</v>
      </c>
      <c r="F541" s="1" t="s">
        <v>1916</v>
      </c>
      <c r="I541" s="1" t="s">
        <v>1917</v>
      </c>
      <c r="L541" s="1" t="s">
        <v>1918</v>
      </c>
    </row>
    <row r="542" spans="3:9" ht="10.5">
      <c r="C542" s="1" t="s">
        <v>1919</v>
      </c>
      <c r="D542" s="1" t="s">
        <v>1920</v>
      </c>
      <c r="E542" s="1" t="s">
        <v>7</v>
      </c>
      <c r="F542" s="1" t="s">
        <v>202</v>
      </c>
      <c r="I542" s="1" t="s">
        <v>1715</v>
      </c>
    </row>
    <row r="543" spans="3:9" ht="10.5">
      <c r="C543" s="1" t="s">
        <v>1716</v>
      </c>
      <c r="D543" s="1" t="s">
        <v>645</v>
      </c>
      <c r="E543" s="1" t="s">
        <v>197</v>
      </c>
      <c r="F543" s="1" t="s">
        <v>221</v>
      </c>
      <c r="I543" s="1" t="s">
        <v>1717</v>
      </c>
    </row>
    <row r="544" spans="3:13" ht="10.5">
      <c r="C544" s="1" t="s">
        <v>1718</v>
      </c>
      <c r="D544" s="1" t="s">
        <v>1317</v>
      </c>
      <c r="E544" s="1" t="s">
        <v>221</v>
      </c>
      <c r="F544" s="1" t="s">
        <v>221</v>
      </c>
      <c r="I544" s="1" t="s">
        <v>1783</v>
      </c>
      <c r="J544" s="1" t="s">
        <v>115</v>
      </c>
      <c r="K544" s="1" t="s">
        <v>116</v>
      </c>
      <c r="L544" s="1" t="s">
        <v>230</v>
      </c>
      <c r="M544" s="1" t="s">
        <v>116</v>
      </c>
    </row>
    <row r="545" spans="3:9" ht="10.5">
      <c r="C545" s="1" t="s">
        <v>1719</v>
      </c>
      <c r="D545" s="1" t="s">
        <v>1518</v>
      </c>
      <c r="E545" s="1" t="s">
        <v>65</v>
      </c>
      <c r="F545" s="1" t="s">
        <v>330</v>
      </c>
      <c r="I545" s="1" t="s">
        <v>1519</v>
      </c>
    </row>
    <row r="546" spans="3:9" ht="10.5">
      <c r="C546" s="1" t="s">
        <v>1520</v>
      </c>
      <c r="D546" s="1" t="s">
        <v>1521</v>
      </c>
      <c r="E546" s="1" t="s">
        <v>227</v>
      </c>
      <c r="F546" s="1" t="s">
        <v>221</v>
      </c>
      <c r="I546" s="1" t="s">
        <v>1522</v>
      </c>
    </row>
    <row r="547" spans="3:12" ht="10.5">
      <c r="C547" s="1" t="s">
        <v>1523</v>
      </c>
      <c r="D547" s="1" t="s">
        <v>1524</v>
      </c>
      <c r="E547" s="1" t="s">
        <v>7</v>
      </c>
      <c r="F547" s="1" t="s">
        <v>221</v>
      </c>
      <c r="I547" s="1" t="s">
        <v>1525</v>
      </c>
      <c r="L547" s="1" t="s">
        <v>840</v>
      </c>
    </row>
    <row r="548" spans="3:12" ht="10.5">
      <c r="C548" s="1" t="s">
        <v>1526</v>
      </c>
      <c r="D548" s="1" t="s">
        <v>1317</v>
      </c>
      <c r="E548" s="1" t="s">
        <v>1527</v>
      </c>
      <c r="F548" s="1" t="s">
        <v>221</v>
      </c>
      <c r="I548" s="1" t="s">
        <v>1783</v>
      </c>
      <c r="J548" s="1" t="s">
        <v>1528</v>
      </c>
      <c r="K548" s="1" t="s">
        <v>116</v>
      </c>
      <c r="L548" s="1" t="s">
        <v>1529</v>
      </c>
    </row>
    <row r="549" spans="3:11" ht="10.5">
      <c r="C549" s="1" t="s">
        <v>1530</v>
      </c>
      <c r="D549" s="1" t="s">
        <v>1531</v>
      </c>
      <c r="E549" s="1" t="s">
        <v>19</v>
      </c>
      <c r="F549" s="1" t="s">
        <v>1532</v>
      </c>
      <c r="I549" s="1" t="s">
        <v>1533</v>
      </c>
      <c r="J549" s="1" t="s">
        <v>1534</v>
      </c>
      <c r="K549" s="1" t="s">
        <v>116</v>
      </c>
    </row>
    <row r="550" spans="3:12" ht="10.5">
      <c r="C550" s="1" t="s">
        <v>1535</v>
      </c>
      <c r="D550" s="1" t="s">
        <v>150</v>
      </c>
      <c r="E550" s="1" t="s">
        <v>1536</v>
      </c>
      <c r="F550" s="1" t="s">
        <v>1537</v>
      </c>
      <c r="I550" s="1" t="s">
        <v>1538</v>
      </c>
      <c r="J550" s="1" t="s">
        <v>1539</v>
      </c>
      <c r="L550" s="1" t="s">
        <v>1540</v>
      </c>
    </row>
    <row r="551" spans="3:9" ht="10.5">
      <c r="C551" s="1" t="s">
        <v>1541</v>
      </c>
      <c r="D551" s="1" t="s">
        <v>1542</v>
      </c>
      <c r="E551" s="1" t="s">
        <v>7</v>
      </c>
      <c r="F551" s="1" t="s">
        <v>202</v>
      </c>
      <c r="I551" s="1" t="s">
        <v>1543</v>
      </c>
    </row>
    <row r="552" spans="3:9" ht="10.5">
      <c r="C552" s="1" t="s">
        <v>1544</v>
      </c>
      <c r="D552" s="1" t="s">
        <v>408</v>
      </c>
      <c r="E552" s="1" t="s">
        <v>239</v>
      </c>
      <c r="F552" s="1" t="s">
        <v>239</v>
      </c>
      <c r="I552" s="1" t="s">
        <v>1545</v>
      </c>
    </row>
    <row r="553" spans="3:12" ht="10.5">
      <c r="C553" s="1" t="s">
        <v>1546</v>
      </c>
      <c r="D553" s="1" t="s">
        <v>1531</v>
      </c>
      <c r="E553" s="1" t="s">
        <v>202</v>
      </c>
      <c r="F553" s="1" t="s">
        <v>1532</v>
      </c>
      <c r="I553" s="1" t="s">
        <v>1547</v>
      </c>
      <c r="J553" s="1" t="s">
        <v>1548</v>
      </c>
      <c r="L553" s="1" t="s">
        <v>1549</v>
      </c>
    </row>
    <row r="554" spans="3:9" ht="10.5">
      <c r="C554" s="1" t="s">
        <v>1550</v>
      </c>
      <c r="D554" s="1" t="s">
        <v>68</v>
      </c>
      <c r="E554" s="1" t="s">
        <v>1551</v>
      </c>
      <c r="F554" s="1" t="s">
        <v>1552</v>
      </c>
      <c r="I554" s="1" t="s">
        <v>1698</v>
      </c>
    </row>
    <row r="555" spans="3:12" ht="10.5">
      <c r="C555" s="1" t="s">
        <v>1553</v>
      </c>
      <c r="D555" s="1" t="s">
        <v>150</v>
      </c>
      <c r="E555" s="1" t="s">
        <v>1554</v>
      </c>
      <c r="F555" s="1" t="s">
        <v>1537</v>
      </c>
      <c r="I555" s="1" t="s">
        <v>1538</v>
      </c>
      <c r="J555" s="1" t="s">
        <v>1555</v>
      </c>
      <c r="L555" s="1" t="s">
        <v>1556</v>
      </c>
    </row>
    <row r="556" spans="3:13" ht="10.5">
      <c r="C556" s="1" t="s">
        <v>1761</v>
      </c>
      <c r="D556" s="1" t="s">
        <v>1531</v>
      </c>
      <c r="E556" s="1" t="s">
        <v>1762</v>
      </c>
      <c r="F556" s="1" t="s">
        <v>1532</v>
      </c>
      <c r="I556" s="1" t="s">
        <v>1547</v>
      </c>
      <c r="L556" s="1" t="s">
        <v>1474</v>
      </c>
      <c r="M556" s="1" t="s">
        <v>4</v>
      </c>
    </row>
    <row r="557" spans="3:14" ht="10.5">
      <c r="C557" s="1" t="s">
        <v>1763</v>
      </c>
      <c r="D557" s="1" t="s">
        <v>1764</v>
      </c>
      <c r="E557" s="1" t="s">
        <v>522</v>
      </c>
      <c r="F557" s="1" t="s">
        <v>227</v>
      </c>
      <c r="I557" s="1" t="s">
        <v>1765</v>
      </c>
      <c r="N557" s="1" t="s">
        <v>1766</v>
      </c>
    </row>
    <row r="558" spans="3:13" ht="10.5">
      <c r="C558" s="1" t="s">
        <v>1767</v>
      </c>
      <c r="D558" s="1" t="s">
        <v>1768</v>
      </c>
      <c r="E558" s="1" t="s">
        <v>1769</v>
      </c>
      <c r="F558" s="1" t="s">
        <v>227</v>
      </c>
      <c r="I558" s="1" t="s">
        <v>1978</v>
      </c>
      <c r="J558" s="1" t="s">
        <v>1979</v>
      </c>
      <c r="L558" s="1" t="s">
        <v>1980</v>
      </c>
      <c r="M558" s="1" t="s">
        <v>1981</v>
      </c>
    </row>
    <row r="559" spans="3:12" ht="10.5">
      <c r="C559" s="1" t="s">
        <v>1982</v>
      </c>
      <c r="D559" s="1" t="s">
        <v>150</v>
      </c>
      <c r="E559" s="1" t="s">
        <v>1335</v>
      </c>
      <c r="F559" s="1" t="s">
        <v>1537</v>
      </c>
      <c r="I559" s="1" t="s">
        <v>1538</v>
      </c>
      <c r="J559" s="1" t="s">
        <v>1983</v>
      </c>
      <c r="L559" s="1" t="s">
        <v>1984</v>
      </c>
    </row>
    <row r="560" spans="3:12" ht="10.5">
      <c r="C560" s="1" t="s">
        <v>1985</v>
      </c>
      <c r="D560" s="1" t="s">
        <v>150</v>
      </c>
      <c r="E560" s="1" t="s">
        <v>1986</v>
      </c>
      <c r="F560" s="1" t="s">
        <v>1987</v>
      </c>
      <c r="I560" s="1" t="s">
        <v>1988</v>
      </c>
      <c r="J560" s="1" t="s">
        <v>1989</v>
      </c>
      <c r="L560" s="1" t="s">
        <v>1990</v>
      </c>
    </row>
    <row r="561" spans="3:12" ht="10.5">
      <c r="C561" s="1" t="s">
        <v>1991</v>
      </c>
      <c r="D561" s="1" t="s">
        <v>150</v>
      </c>
      <c r="E561" s="1" t="s">
        <v>1992</v>
      </c>
      <c r="F561" s="1" t="s">
        <v>874</v>
      </c>
      <c r="I561" s="1" t="s">
        <v>1538</v>
      </c>
      <c r="J561" s="1" t="s">
        <v>1993</v>
      </c>
      <c r="L561" s="1" t="s">
        <v>1217</v>
      </c>
    </row>
    <row r="562" spans="3:12" ht="10.5">
      <c r="C562" s="1" t="s">
        <v>1994</v>
      </c>
      <c r="D562" s="1" t="s">
        <v>1995</v>
      </c>
      <c r="E562" s="1" t="s">
        <v>330</v>
      </c>
      <c r="F562" s="1" t="str">
        <f>"+Claude"</f>
        <v>+Claude</v>
      </c>
      <c r="I562" s="1" t="s">
        <v>1996</v>
      </c>
      <c r="J562" s="1" t="s">
        <v>1997</v>
      </c>
      <c r="L562" s="1" t="s">
        <v>1212</v>
      </c>
    </row>
    <row r="563" spans="3:12" ht="10.5">
      <c r="C563" s="1" t="s">
        <v>1998</v>
      </c>
      <c r="D563" s="1" t="s">
        <v>150</v>
      </c>
      <c r="E563" s="1" t="s">
        <v>1999</v>
      </c>
      <c r="F563" s="1" t="s">
        <v>874</v>
      </c>
      <c r="I563" s="1" t="s">
        <v>1538</v>
      </c>
      <c r="J563" s="1" t="s">
        <v>2000</v>
      </c>
      <c r="L563" s="1" t="s">
        <v>2001</v>
      </c>
    </row>
    <row r="564" spans="3:12" ht="10.5">
      <c r="C564" s="1" t="s">
        <v>2002</v>
      </c>
      <c r="D564" s="1" t="s">
        <v>150</v>
      </c>
      <c r="E564" s="1" t="s">
        <v>2003</v>
      </c>
      <c r="F564" s="1" t="s">
        <v>874</v>
      </c>
      <c r="I564" s="1" t="s">
        <v>1538</v>
      </c>
      <c r="J564" s="1" t="s">
        <v>2004</v>
      </c>
      <c r="L564" s="1" t="s">
        <v>2005</v>
      </c>
    </row>
    <row r="565" spans="3:9" ht="10.5">
      <c r="C565" s="1" t="s">
        <v>2006</v>
      </c>
      <c r="D565" s="1" t="s">
        <v>2007</v>
      </c>
      <c r="E565" s="1" t="s">
        <v>7</v>
      </c>
      <c r="F565" s="1" t="s">
        <v>2008</v>
      </c>
      <c r="H565" s="1" t="s">
        <v>2009</v>
      </c>
      <c r="I565" s="1" t="s">
        <v>2010</v>
      </c>
    </row>
    <row r="566" spans="3:9" ht="10.5">
      <c r="C566" s="1" t="s">
        <v>2011</v>
      </c>
      <c r="D566" s="1" t="s">
        <v>2012</v>
      </c>
      <c r="E566" s="1" t="s">
        <v>227</v>
      </c>
      <c r="F566" s="1" t="s">
        <v>330</v>
      </c>
      <c r="I566" s="1" t="s">
        <v>2013</v>
      </c>
    </row>
    <row r="567" spans="3:9" ht="10.5">
      <c r="C567" s="1" t="s">
        <v>2014</v>
      </c>
      <c r="E567" s="1" t="s">
        <v>355</v>
      </c>
      <c r="F567" s="1" t="s">
        <v>2015</v>
      </c>
      <c r="I567" s="1" t="s">
        <v>1816</v>
      </c>
    </row>
    <row r="568" spans="3:13" ht="10.5">
      <c r="C568" s="1" t="s">
        <v>1817</v>
      </c>
      <c r="D568" s="1" t="s">
        <v>394</v>
      </c>
      <c r="E568" s="1" t="s">
        <v>1818</v>
      </c>
      <c r="F568" s="1" t="s">
        <v>202</v>
      </c>
      <c r="H568" s="1" t="s">
        <v>1819</v>
      </c>
      <c r="I568" s="1" t="s">
        <v>1620</v>
      </c>
      <c r="J568" s="1" t="s">
        <v>1323</v>
      </c>
      <c r="L568" s="1" t="s">
        <v>1621</v>
      </c>
      <c r="M568" s="1" t="s">
        <v>116</v>
      </c>
    </row>
    <row r="569" spans="3:12" ht="10.5">
      <c r="C569" s="1" t="s">
        <v>1622</v>
      </c>
      <c r="D569" s="1" t="s">
        <v>1623</v>
      </c>
      <c r="E569" s="1" t="s">
        <v>233</v>
      </c>
      <c r="F569" s="1" t="s">
        <v>202</v>
      </c>
      <c r="I569" s="1" t="s">
        <v>1624</v>
      </c>
      <c r="J569" s="1" t="s">
        <v>1625</v>
      </c>
      <c r="L569" s="1" t="s">
        <v>1626</v>
      </c>
    </row>
    <row r="570" spans="3:12" ht="10.5">
      <c r="C570" s="1" t="s">
        <v>1627</v>
      </c>
      <c r="D570" s="1" t="s">
        <v>1230</v>
      </c>
      <c r="E570" s="1" t="s">
        <v>7</v>
      </c>
      <c r="F570" s="1" t="s">
        <v>522</v>
      </c>
      <c r="I570" s="1" t="s">
        <v>1628</v>
      </c>
      <c r="J570" s="1" t="s">
        <v>1629</v>
      </c>
      <c r="L570" s="1" t="s">
        <v>1630</v>
      </c>
    </row>
    <row r="571" spans="3:10" ht="10.5">
      <c r="C571" s="1" t="s">
        <v>1631</v>
      </c>
      <c r="D571" s="1" t="s">
        <v>150</v>
      </c>
      <c r="E571" s="1" t="s">
        <v>221</v>
      </c>
      <c r="F571" s="1" t="s">
        <v>202</v>
      </c>
      <c r="H571" s="1" t="s">
        <v>1632</v>
      </c>
      <c r="I571" s="1" t="s">
        <v>1633</v>
      </c>
      <c r="J571" s="1" t="s">
        <v>1323</v>
      </c>
    </row>
    <row r="572" spans="3:9" ht="10.5">
      <c r="C572" s="1" t="s">
        <v>1631</v>
      </c>
      <c r="D572" s="1" t="s">
        <v>150</v>
      </c>
      <c r="E572" s="1" t="s">
        <v>96</v>
      </c>
      <c r="F572" s="1" t="s">
        <v>202</v>
      </c>
      <c r="H572" s="1" t="s">
        <v>1632</v>
      </c>
      <c r="I572" s="1" t="s">
        <v>1633</v>
      </c>
    </row>
    <row r="573" spans="3:13" ht="10.5">
      <c r="C573" s="1" t="s">
        <v>1634</v>
      </c>
      <c r="D573" s="1" t="s">
        <v>394</v>
      </c>
      <c r="E573" s="1" t="s">
        <v>1335</v>
      </c>
      <c r="F573" s="1" t="s">
        <v>202</v>
      </c>
      <c r="I573" s="1" t="s">
        <v>1635</v>
      </c>
      <c r="J573" s="1" t="s">
        <v>1636</v>
      </c>
      <c r="K573" s="1" t="s">
        <v>4</v>
      </c>
      <c r="L573" s="1" t="s">
        <v>1637</v>
      </c>
      <c r="M573" s="1" t="s">
        <v>4</v>
      </c>
    </row>
    <row r="574" spans="3:9" ht="10.5">
      <c r="C574" s="1" t="s">
        <v>1638</v>
      </c>
      <c r="D574" s="1" t="s">
        <v>150</v>
      </c>
      <c r="E574" s="1" t="s">
        <v>227</v>
      </c>
      <c r="F574" s="1" t="s">
        <v>202</v>
      </c>
      <c r="H574" s="1" t="s">
        <v>1632</v>
      </c>
      <c r="I574" s="1" t="s">
        <v>1633</v>
      </c>
    </row>
    <row r="575" spans="3:12" ht="10.5">
      <c r="C575" s="1" t="s">
        <v>1639</v>
      </c>
      <c r="D575" s="1" t="s">
        <v>1020</v>
      </c>
      <c r="E575" s="1" t="s">
        <v>120</v>
      </c>
      <c r="F575" s="1" t="s">
        <v>330</v>
      </c>
      <c r="I575" s="1" t="s">
        <v>1640</v>
      </c>
      <c r="J575" s="1" t="s">
        <v>1641</v>
      </c>
      <c r="L575" s="1" t="s">
        <v>1642</v>
      </c>
    </row>
    <row r="576" spans="3:9" ht="10.5">
      <c r="C576" s="1" t="s">
        <v>1643</v>
      </c>
      <c r="D576" s="1" t="s">
        <v>150</v>
      </c>
      <c r="F576" s="1" t="s">
        <v>202</v>
      </c>
      <c r="I576" s="1" t="s">
        <v>1633</v>
      </c>
    </row>
    <row r="577" spans="3:12" ht="10.5">
      <c r="C577" s="1" t="s">
        <v>1644</v>
      </c>
      <c r="D577" s="1" t="s">
        <v>1645</v>
      </c>
      <c r="E577" s="1" t="s">
        <v>964</v>
      </c>
      <c r="F577" s="1" t="s">
        <v>202</v>
      </c>
      <c r="I577" s="1" t="s">
        <v>1646</v>
      </c>
      <c r="J577" s="1" t="s">
        <v>1647</v>
      </c>
      <c r="L577" s="1" t="s">
        <v>1648</v>
      </c>
    </row>
    <row r="578" spans="3:9" ht="10.5">
      <c r="C578" s="1" t="s">
        <v>1649</v>
      </c>
      <c r="D578" s="1" t="s">
        <v>1328</v>
      </c>
      <c r="E578" s="1" t="s">
        <v>120</v>
      </c>
      <c r="F578" s="1" t="s">
        <v>202</v>
      </c>
      <c r="I578" s="1" t="s">
        <v>1650</v>
      </c>
    </row>
    <row r="579" spans="3:9" ht="10.5">
      <c r="C579" s="1" t="s">
        <v>1651</v>
      </c>
      <c r="D579" s="1" t="s">
        <v>140</v>
      </c>
      <c r="E579" s="1" t="s">
        <v>96</v>
      </c>
      <c r="F579" s="1" t="s">
        <v>120</v>
      </c>
      <c r="I579" s="1" t="s">
        <v>1652</v>
      </c>
    </row>
    <row r="580" spans="3:13" ht="10.5">
      <c r="C580" s="1" t="s">
        <v>1653</v>
      </c>
      <c r="D580" s="1" t="s">
        <v>1654</v>
      </c>
      <c r="E580" s="1" t="s">
        <v>1239</v>
      </c>
      <c r="F580" s="1" t="s">
        <v>202</v>
      </c>
      <c r="I580" s="1" t="s">
        <v>1463</v>
      </c>
      <c r="J580" s="1" t="s">
        <v>1655</v>
      </c>
      <c r="K580" s="1" t="s">
        <v>116</v>
      </c>
      <c r="L580" s="1" t="s">
        <v>1656</v>
      </c>
      <c r="M580" s="1" t="s">
        <v>116</v>
      </c>
    </row>
    <row r="581" spans="3:9" ht="10.5">
      <c r="C581" s="1" t="s">
        <v>1657</v>
      </c>
      <c r="D581" s="1" t="s">
        <v>566</v>
      </c>
      <c r="E581" s="1" t="s">
        <v>19</v>
      </c>
      <c r="F581" s="1" t="s">
        <v>202</v>
      </c>
      <c r="H581" s="1" t="s">
        <v>1658</v>
      </c>
      <c r="I581" s="1" t="s">
        <v>1659</v>
      </c>
    </row>
    <row r="582" spans="3:9" ht="10.5">
      <c r="C582" s="1" t="s">
        <v>1660</v>
      </c>
      <c r="D582" s="1" t="s">
        <v>1121</v>
      </c>
      <c r="E582" s="1" t="s">
        <v>1661</v>
      </c>
      <c r="F582" s="1" t="s">
        <v>202</v>
      </c>
      <c r="I582" s="1" t="s">
        <v>1868</v>
      </c>
    </row>
    <row r="583" spans="3:9" ht="10.5">
      <c r="C583" s="1" t="s">
        <v>1869</v>
      </c>
      <c r="D583" s="1" t="s">
        <v>2007</v>
      </c>
      <c r="E583" s="1" t="s">
        <v>1870</v>
      </c>
      <c r="F583" s="1" t="s">
        <v>2008</v>
      </c>
      <c r="I583" s="1" t="s">
        <v>1871</v>
      </c>
    </row>
    <row r="584" spans="3:12" ht="10.5">
      <c r="C584" s="1" t="s">
        <v>1872</v>
      </c>
      <c r="D584" s="1" t="s">
        <v>150</v>
      </c>
      <c r="E584" s="1" t="s">
        <v>1873</v>
      </c>
      <c r="F584" s="1" t="s">
        <v>202</v>
      </c>
      <c r="I584" s="1" t="s">
        <v>1633</v>
      </c>
      <c r="J584" s="1" t="s">
        <v>1874</v>
      </c>
      <c r="L584" s="1" t="s">
        <v>2065</v>
      </c>
    </row>
    <row r="585" spans="3:13" ht="10.5">
      <c r="C585" s="1" t="s">
        <v>2066</v>
      </c>
      <c r="D585" s="1" t="s">
        <v>417</v>
      </c>
      <c r="E585" s="1" t="s">
        <v>2067</v>
      </c>
      <c r="F585" s="1" t="s">
        <v>2068</v>
      </c>
      <c r="I585" s="1" t="s">
        <v>2069</v>
      </c>
      <c r="J585" s="1" t="s">
        <v>2070</v>
      </c>
      <c r="K585" s="1" t="s">
        <v>116</v>
      </c>
      <c r="L585" s="1" t="s">
        <v>2071</v>
      </c>
      <c r="M585" s="1" t="s">
        <v>116</v>
      </c>
    </row>
    <row r="586" spans="3:13" ht="10.5">
      <c r="C586" s="1" t="s">
        <v>2072</v>
      </c>
      <c r="D586" s="1" t="s">
        <v>1654</v>
      </c>
      <c r="E586" s="1" t="s">
        <v>226</v>
      </c>
      <c r="F586" s="1" t="s">
        <v>202</v>
      </c>
      <c r="I586" s="1" t="s">
        <v>1463</v>
      </c>
      <c r="J586" s="1" t="s">
        <v>2073</v>
      </c>
      <c r="K586" s="1" t="s">
        <v>116</v>
      </c>
      <c r="L586" s="1" t="s">
        <v>1491</v>
      </c>
      <c r="M586" s="1" t="s">
        <v>116</v>
      </c>
    </row>
    <row r="587" spans="3:9" ht="10.5">
      <c r="C587" s="1" t="s">
        <v>2074</v>
      </c>
      <c r="D587" s="1" t="s">
        <v>150</v>
      </c>
      <c r="E587" s="1" t="s">
        <v>340</v>
      </c>
      <c r="F587" s="1" t="s">
        <v>202</v>
      </c>
      <c r="I587" s="1" t="s">
        <v>2075</v>
      </c>
    </row>
    <row r="588" spans="3:12" ht="10.5">
      <c r="C588" s="1" t="s">
        <v>2076</v>
      </c>
      <c r="D588" s="1" t="s">
        <v>2007</v>
      </c>
      <c r="E588" s="1" t="s">
        <v>2077</v>
      </c>
      <c r="F588" s="1" t="s">
        <v>330</v>
      </c>
      <c r="I588" s="1" t="s">
        <v>2078</v>
      </c>
      <c r="J588" s="1" t="s">
        <v>115</v>
      </c>
      <c r="K588" s="1" t="s">
        <v>4</v>
      </c>
      <c r="L588" s="1" t="s">
        <v>2079</v>
      </c>
    </row>
    <row r="589" spans="3:9" ht="10.5">
      <c r="C589" s="1" t="s">
        <v>2080</v>
      </c>
      <c r="D589" s="1" t="s">
        <v>150</v>
      </c>
      <c r="E589" s="1" t="s">
        <v>120</v>
      </c>
      <c r="F589" s="1" t="s">
        <v>202</v>
      </c>
      <c r="I589" s="1" t="s">
        <v>1633</v>
      </c>
    </row>
    <row r="590" spans="3:10" ht="10.5">
      <c r="C590" s="1" t="s">
        <v>2081</v>
      </c>
      <c r="D590" s="1" t="s">
        <v>723</v>
      </c>
      <c r="E590" s="1" t="s">
        <v>2082</v>
      </c>
      <c r="F590" s="1" t="s">
        <v>2083</v>
      </c>
      <c r="H590" s="1" t="s">
        <v>2084</v>
      </c>
      <c r="I590" s="1" t="s">
        <v>2085</v>
      </c>
      <c r="J590" s="1" t="s">
        <v>2086</v>
      </c>
    </row>
    <row r="591" spans="3:9" ht="10.5">
      <c r="C591" s="1" t="s">
        <v>2087</v>
      </c>
      <c r="D591" s="1" t="s">
        <v>970</v>
      </c>
      <c r="E591" s="1" t="s">
        <v>1101</v>
      </c>
      <c r="F591" s="1" t="s">
        <v>2088</v>
      </c>
      <c r="H591" s="1" t="s">
        <v>850</v>
      </c>
      <c r="I591" s="1" t="s">
        <v>2089</v>
      </c>
    </row>
    <row r="592" spans="3:9" ht="10.5">
      <c r="C592" s="1" t="s">
        <v>2090</v>
      </c>
      <c r="D592" s="1" t="s">
        <v>2091</v>
      </c>
      <c r="E592" s="1" t="s">
        <v>2092</v>
      </c>
      <c r="F592" s="1" t="s">
        <v>202</v>
      </c>
      <c r="H592" s="1" t="s">
        <v>2093</v>
      </c>
      <c r="I592" s="1" t="s">
        <v>2094</v>
      </c>
    </row>
    <row r="593" spans="3:12" ht="10.5">
      <c r="C593" s="1" t="s">
        <v>2095</v>
      </c>
      <c r="D593" s="1" t="s">
        <v>150</v>
      </c>
      <c r="E593" s="1" t="s">
        <v>2096</v>
      </c>
      <c r="F593" s="1" t="s">
        <v>2097</v>
      </c>
      <c r="I593" s="1" t="s">
        <v>2098</v>
      </c>
      <c r="J593" s="1" t="s">
        <v>2099</v>
      </c>
      <c r="L593" s="1" t="s">
        <v>2100</v>
      </c>
    </row>
    <row r="594" spans="3:12" ht="10.5">
      <c r="C594" s="1" t="s">
        <v>2101</v>
      </c>
      <c r="D594" s="1" t="s">
        <v>150</v>
      </c>
      <c r="E594" s="1" t="s">
        <v>2102</v>
      </c>
      <c r="F594" s="1" t="s">
        <v>2097</v>
      </c>
      <c r="I594" s="1" t="s">
        <v>2098</v>
      </c>
      <c r="J594" s="1" t="s">
        <v>2103</v>
      </c>
      <c r="L594" s="1" t="s">
        <v>1538</v>
      </c>
    </row>
    <row r="595" spans="3:9" ht="10.5">
      <c r="C595" s="1" t="s">
        <v>2104</v>
      </c>
      <c r="D595" s="1" t="s">
        <v>2105</v>
      </c>
      <c r="E595" s="1" t="s">
        <v>2106</v>
      </c>
      <c r="F595" s="1" t="s">
        <v>2107</v>
      </c>
      <c r="H595" s="1" t="s">
        <v>1921</v>
      </c>
      <c r="I595" s="1" t="s">
        <v>1922</v>
      </c>
    </row>
    <row r="596" spans="3:9" ht="10.5">
      <c r="C596" s="1" t="s">
        <v>1720</v>
      </c>
      <c r="D596" s="1" t="s">
        <v>150</v>
      </c>
      <c r="E596" s="1" t="s">
        <v>1721</v>
      </c>
      <c r="F596" s="1" t="s">
        <v>2097</v>
      </c>
      <c r="I596" s="1" t="s">
        <v>2098</v>
      </c>
    </row>
    <row r="597" spans="3:9" ht="10.5">
      <c r="C597" s="1" t="s">
        <v>1722</v>
      </c>
      <c r="D597" s="1" t="s">
        <v>150</v>
      </c>
      <c r="E597" s="1" t="s">
        <v>1723</v>
      </c>
      <c r="F597" s="1" t="s">
        <v>2097</v>
      </c>
      <c r="I597" s="1" t="s">
        <v>2098</v>
      </c>
    </row>
    <row r="598" spans="3:9" ht="10.5">
      <c r="C598" s="1" t="s">
        <v>1724</v>
      </c>
      <c r="D598" s="1" t="s">
        <v>140</v>
      </c>
      <c r="E598" s="1" t="s">
        <v>221</v>
      </c>
      <c r="F598" s="1" t="s">
        <v>1725</v>
      </c>
      <c r="I598" s="1" t="s">
        <v>1726</v>
      </c>
    </row>
    <row r="599" spans="3:9" ht="10.5">
      <c r="C599" s="1" t="s">
        <v>1727</v>
      </c>
      <c r="D599" s="1" t="s">
        <v>140</v>
      </c>
      <c r="E599" s="1" t="s">
        <v>197</v>
      </c>
      <c r="F599" s="1" t="s">
        <v>1728</v>
      </c>
      <c r="I599" s="1" t="s">
        <v>1729</v>
      </c>
    </row>
    <row r="600" spans="3:9" ht="10.5">
      <c r="C600" s="1" t="s">
        <v>1730</v>
      </c>
      <c r="D600" s="1" t="s">
        <v>1731</v>
      </c>
      <c r="E600" s="1" t="s">
        <v>1732</v>
      </c>
      <c r="F600" s="1" t="s">
        <v>1733</v>
      </c>
      <c r="I600" s="1" t="s">
        <v>1734</v>
      </c>
    </row>
    <row r="601" spans="3:12" ht="10.5">
      <c r="C601" s="1" t="s">
        <v>1735</v>
      </c>
      <c r="D601" s="1" t="s">
        <v>1736</v>
      </c>
      <c r="E601" s="1" t="s">
        <v>330</v>
      </c>
      <c r="F601" s="1" t="s">
        <v>1733</v>
      </c>
      <c r="I601" s="1" t="s">
        <v>1734</v>
      </c>
      <c r="J601" s="1" t="s">
        <v>1737</v>
      </c>
      <c r="L601" s="1" t="s">
        <v>1738</v>
      </c>
    </row>
    <row r="602" spans="3:9" ht="10.5">
      <c r="C602" s="1" t="s">
        <v>1739</v>
      </c>
      <c r="D602" s="1" t="s">
        <v>1740</v>
      </c>
      <c r="E602" s="1" t="s">
        <v>197</v>
      </c>
      <c r="F602" s="1" t="s">
        <v>1741</v>
      </c>
      <c r="I602" s="1" t="s">
        <v>1742</v>
      </c>
    </row>
    <row r="603" spans="3:12" ht="10.5">
      <c r="C603" s="1" t="s">
        <v>1743</v>
      </c>
      <c r="D603" s="1" t="s">
        <v>1731</v>
      </c>
      <c r="E603" s="1" t="s">
        <v>1744</v>
      </c>
      <c r="F603" s="1" t="s">
        <v>227</v>
      </c>
      <c r="I603" s="1" t="s">
        <v>1745</v>
      </c>
      <c r="J603" s="1" t="s">
        <v>1746</v>
      </c>
      <c r="L603" s="1" t="s">
        <v>1747</v>
      </c>
    </row>
  </sheetData>
  <printOptions/>
  <pageMargins left="0.75" right="0.75" top="1" bottom="1" header="0.5" footer="0.5"/>
  <pageSetup orientation="portrait" paperSize="9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1109"/>
  <sheetViews>
    <sheetView tabSelected="1" workbookViewId="0" topLeftCell="A316">
      <selection activeCell="D328" sqref="D1:D65536"/>
    </sheetView>
  </sheetViews>
  <sheetFormatPr defaultColWidth="12.375" defaultRowHeight="12.75"/>
  <cols>
    <col min="1" max="1" width="3.00390625" style="1" customWidth="1"/>
    <col min="2" max="2" width="3.875" style="1" customWidth="1"/>
    <col min="3" max="3" width="7.625" style="1" customWidth="1"/>
    <col min="4" max="4" width="12.375" style="1" customWidth="1"/>
    <col min="5" max="5" width="8.625" style="1" customWidth="1"/>
    <col min="6" max="6" width="2.875" style="1" customWidth="1"/>
    <col min="7" max="7" width="5.75390625" style="1" customWidth="1"/>
    <col min="8" max="8" width="3.75390625" style="1" customWidth="1"/>
    <col min="9" max="9" width="4.375" style="1" customWidth="1"/>
    <col min="10" max="10" width="9.125" style="1" customWidth="1"/>
    <col min="11" max="11" width="9.25390625" style="1" customWidth="1"/>
    <col min="12" max="14" width="12.375" style="1" customWidth="1"/>
    <col min="15" max="15" width="3.625" style="1" customWidth="1"/>
    <col min="16" max="16" width="12.00390625" style="1" customWidth="1"/>
    <col min="17" max="17" width="7.00390625" style="1" customWidth="1"/>
    <col min="18" max="16384" width="12.375" style="1" customWidth="1"/>
  </cols>
  <sheetData>
    <row r="1" spans="3:8" ht="10.5">
      <c r="C1" s="1" t="s">
        <v>1748</v>
      </c>
      <c r="D1" s="1" t="s">
        <v>1749</v>
      </c>
      <c r="E1" s="1" t="s">
        <v>1750</v>
      </c>
      <c r="H1" s="1" t="s">
        <v>3268</v>
      </c>
    </row>
    <row r="2" spans="4:7" ht="10.5">
      <c r="D2" s="1" t="s">
        <v>3267</v>
      </c>
      <c r="E2" s="1" t="s">
        <v>1750</v>
      </c>
      <c r="G2" s="1" t="s">
        <v>4109</v>
      </c>
    </row>
    <row r="3" spans="4:7" ht="10.5">
      <c r="D3" s="1" t="s">
        <v>4107</v>
      </c>
      <c r="E3" s="1" t="s">
        <v>1750</v>
      </c>
      <c r="G3" s="1" t="s">
        <v>4108</v>
      </c>
    </row>
    <row r="4" spans="4:7" ht="10.5">
      <c r="D4" s="1" t="s">
        <v>4113</v>
      </c>
      <c r="E4" s="1" t="s">
        <v>1750</v>
      </c>
      <c r="G4" s="1" t="s">
        <v>4114</v>
      </c>
    </row>
    <row r="5" spans="4:7" ht="10.5">
      <c r="D5" s="1" t="s">
        <v>5376</v>
      </c>
      <c r="E5" s="1" t="s">
        <v>5377</v>
      </c>
      <c r="G5" s="1" t="s">
        <v>5378</v>
      </c>
    </row>
    <row r="7" spans="1:19" ht="10.5">
      <c r="A7" s="1" t="s">
        <v>2022</v>
      </c>
      <c r="B7" s="1" t="s">
        <v>2023</v>
      </c>
      <c r="C7" s="1" t="s">
        <v>48</v>
      </c>
      <c r="D7" s="1" t="s">
        <v>2024</v>
      </c>
      <c r="E7" s="1" t="s">
        <v>2024</v>
      </c>
      <c r="F7" s="1" t="s">
        <v>2024</v>
      </c>
      <c r="G7" s="1" t="s">
        <v>2024</v>
      </c>
      <c r="H7" s="1" t="s">
        <v>2024</v>
      </c>
      <c r="I7" s="1" t="s">
        <v>2024</v>
      </c>
      <c r="J7" s="1" t="s">
        <v>2024</v>
      </c>
      <c r="K7" s="1" t="s">
        <v>2024</v>
      </c>
      <c r="L7" s="1" t="s">
        <v>2024</v>
      </c>
      <c r="M7" s="1" t="s">
        <v>2025</v>
      </c>
      <c r="N7" s="1" t="s">
        <v>2025</v>
      </c>
      <c r="O7" s="1" t="s">
        <v>2025</v>
      </c>
      <c r="P7" s="1" t="s">
        <v>2025</v>
      </c>
      <c r="Q7" s="1" t="s">
        <v>2025</v>
      </c>
      <c r="R7" s="1" t="s">
        <v>2025</v>
      </c>
      <c r="S7" s="1" t="s">
        <v>2025</v>
      </c>
    </row>
    <row r="8" spans="4:19" ht="10.5">
      <c r="D8" s="1" t="s">
        <v>49</v>
      </c>
      <c r="E8" s="1" t="s">
        <v>50</v>
      </c>
      <c r="F8" s="1" t="s">
        <v>4112</v>
      </c>
      <c r="G8" s="1" t="s">
        <v>2957</v>
      </c>
      <c r="H8" s="1" t="s">
        <v>192</v>
      </c>
      <c r="I8" s="1" t="s">
        <v>52</v>
      </c>
      <c r="J8" s="1" t="s">
        <v>51</v>
      </c>
      <c r="K8" s="1" t="s">
        <v>53</v>
      </c>
      <c r="L8" s="1" t="s">
        <v>1751</v>
      </c>
      <c r="M8" s="1" t="s">
        <v>49</v>
      </c>
      <c r="N8" s="1" t="s">
        <v>50</v>
      </c>
      <c r="O8" s="1" t="s">
        <v>2957</v>
      </c>
      <c r="P8" s="1" t="s">
        <v>52</v>
      </c>
      <c r="Q8" s="1" t="s">
        <v>51</v>
      </c>
      <c r="R8" s="1" t="s">
        <v>53</v>
      </c>
      <c r="S8" s="1" t="s">
        <v>1751</v>
      </c>
    </row>
    <row r="9" ht="10.5">
      <c r="F9" s="1" t="s">
        <v>4106</v>
      </c>
    </row>
    <row r="10" spans="2:19" ht="10.5">
      <c r="B10" s="1" t="s">
        <v>2026</v>
      </c>
      <c r="C10" s="1" t="s">
        <v>2027</v>
      </c>
      <c r="D10" s="1" t="s">
        <v>988</v>
      </c>
      <c r="E10" s="1" t="s">
        <v>202</v>
      </c>
      <c r="J10" s="1" t="s">
        <v>2028</v>
      </c>
      <c r="L10" s="1" t="s">
        <v>2029</v>
      </c>
      <c r="M10" s="1" t="s">
        <v>692</v>
      </c>
      <c r="N10" s="1" t="s">
        <v>113</v>
      </c>
      <c r="P10" s="1" t="s">
        <v>2030</v>
      </c>
      <c r="Q10" s="1" t="s">
        <v>2031</v>
      </c>
      <c r="S10" s="1" t="s">
        <v>2032</v>
      </c>
    </row>
    <row r="11" spans="2:20" ht="10.5">
      <c r="B11" s="1" t="s">
        <v>2026</v>
      </c>
      <c r="C11" s="1" t="s">
        <v>2033</v>
      </c>
      <c r="D11" s="1" t="s">
        <v>2034</v>
      </c>
      <c r="E11" s="1" t="s">
        <v>120</v>
      </c>
      <c r="H11" s="1" t="s">
        <v>2035</v>
      </c>
      <c r="I11" s="1" t="s">
        <v>2036</v>
      </c>
      <c r="J11" s="1" t="str">
        <f>"+Jacques"</f>
        <v>+Jacques</v>
      </c>
      <c r="K11" s="1" t="s">
        <v>2037</v>
      </c>
      <c r="L11" s="1" t="s">
        <v>2038</v>
      </c>
      <c r="M11" s="1" t="s">
        <v>2039</v>
      </c>
      <c r="N11" s="1" t="s">
        <v>245</v>
      </c>
      <c r="P11" s="1" t="s">
        <v>2036</v>
      </c>
      <c r="Q11" s="1" t="s">
        <v>2040</v>
      </c>
      <c r="R11" s="1" t="s">
        <v>2041</v>
      </c>
      <c r="S11" s="1" t="s">
        <v>2042</v>
      </c>
      <c r="T11" s="1" t="s">
        <v>2043</v>
      </c>
    </row>
    <row r="12" spans="2:19" ht="10.5">
      <c r="B12" s="1" t="s">
        <v>2026</v>
      </c>
      <c r="C12" s="1" t="s">
        <v>2044</v>
      </c>
      <c r="D12" s="1" t="s">
        <v>1081</v>
      </c>
      <c r="E12" s="1" t="s">
        <v>2045</v>
      </c>
      <c r="I12" s="1" t="s">
        <v>2046</v>
      </c>
      <c r="J12" s="1" t="s">
        <v>2047</v>
      </c>
      <c r="K12" s="1" t="s">
        <v>2048</v>
      </c>
      <c r="L12" s="1" t="s">
        <v>2049</v>
      </c>
      <c r="M12" s="1" t="s">
        <v>2050</v>
      </c>
      <c r="N12" s="1" t="s">
        <v>2051</v>
      </c>
      <c r="P12" s="1" t="s">
        <v>2052</v>
      </c>
      <c r="Q12" s="1" t="str">
        <f>"+Barthelemy"</f>
        <v>+Barthelemy</v>
      </c>
      <c r="R12" s="1" t="s">
        <v>2053</v>
      </c>
      <c r="S12" s="1" t="s">
        <v>2054</v>
      </c>
    </row>
    <row r="13" spans="1:19" ht="10.5">
      <c r="A13" s="1">
        <v>1</v>
      </c>
      <c r="B13" s="1" t="s">
        <v>2026</v>
      </c>
      <c r="C13" s="1" t="s">
        <v>2163</v>
      </c>
      <c r="D13" s="1" t="s">
        <v>2166</v>
      </c>
      <c r="E13" s="1" t="s">
        <v>302</v>
      </c>
      <c r="I13" s="1" t="s">
        <v>2167</v>
      </c>
      <c r="L13" s="1" t="s">
        <v>2168</v>
      </c>
      <c r="M13" s="1" t="s">
        <v>2164</v>
      </c>
      <c r="N13" s="1" t="s">
        <v>2165</v>
      </c>
      <c r="P13" s="1" t="s">
        <v>2388</v>
      </c>
      <c r="S13" s="1" t="s">
        <v>2389</v>
      </c>
    </row>
    <row r="14" spans="1:18" ht="10.5">
      <c r="A14" s="1">
        <v>1</v>
      </c>
      <c r="C14" s="1" t="s">
        <v>2196</v>
      </c>
      <c r="D14" s="1" t="s">
        <v>676</v>
      </c>
      <c r="E14" s="1" t="s">
        <v>677</v>
      </c>
      <c r="J14" s="1" t="str">
        <f>"+Jouachin"</f>
        <v>+Jouachin</v>
      </c>
      <c r="K14" s="1" t="s">
        <v>1866</v>
      </c>
      <c r="M14" s="1" t="s">
        <v>532</v>
      </c>
      <c r="N14" s="1" t="s">
        <v>7</v>
      </c>
      <c r="Q14" s="1" t="s">
        <v>221</v>
      </c>
      <c r="R14" s="1" t="s">
        <v>2197</v>
      </c>
    </row>
    <row r="15" spans="1:14" ht="10.5">
      <c r="A15" s="1">
        <v>1</v>
      </c>
      <c r="C15" s="1" t="s">
        <v>2311</v>
      </c>
      <c r="D15" s="1" t="s">
        <v>2012</v>
      </c>
      <c r="E15" s="1" t="s">
        <v>197</v>
      </c>
      <c r="L15" s="1" t="s">
        <v>2409</v>
      </c>
      <c r="M15" s="1" t="s">
        <v>2312</v>
      </c>
      <c r="N15" s="1" t="s">
        <v>322</v>
      </c>
    </row>
    <row r="16" spans="1:17" ht="10.5">
      <c r="A16" s="1">
        <v>1</v>
      </c>
      <c r="C16" s="1" t="s">
        <v>1820</v>
      </c>
      <c r="D16" s="1" t="s">
        <v>1821</v>
      </c>
      <c r="E16" s="1" t="s">
        <v>239</v>
      </c>
      <c r="F16" s="1" t="s">
        <v>1975</v>
      </c>
      <c r="M16" s="1" t="s">
        <v>692</v>
      </c>
      <c r="N16" s="1" t="s">
        <v>1157</v>
      </c>
      <c r="Q16" s="1" t="s">
        <v>1975</v>
      </c>
    </row>
    <row r="17" spans="1:17" ht="10.5">
      <c r="A17" s="1">
        <v>1</v>
      </c>
      <c r="C17" s="1" t="s">
        <v>2204</v>
      </c>
      <c r="D17" s="1" t="s">
        <v>2205</v>
      </c>
      <c r="E17" s="1" t="s">
        <v>2206</v>
      </c>
      <c r="J17" s="1" t="s">
        <v>540</v>
      </c>
      <c r="K17" s="1" t="s">
        <v>2021</v>
      </c>
      <c r="M17" s="1" t="s">
        <v>2207</v>
      </c>
      <c r="N17" s="1" t="s">
        <v>2208</v>
      </c>
      <c r="Q17" s="1" t="s">
        <v>2209</v>
      </c>
    </row>
    <row r="18" spans="1:18" ht="10.5">
      <c r="A18" s="1">
        <v>1</v>
      </c>
      <c r="C18" s="1" t="s">
        <v>2181</v>
      </c>
      <c r="D18" s="1" t="s">
        <v>2182</v>
      </c>
      <c r="E18" s="1" t="s">
        <v>2183</v>
      </c>
      <c r="L18" s="1" t="s">
        <v>2184</v>
      </c>
      <c r="M18" s="1" t="s">
        <v>525</v>
      </c>
      <c r="N18" s="1" t="s">
        <v>340</v>
      </c>
      <c r="Q18" s="1" t="s">
        <v>415</v>
      </c>
      <c r="R18" s="1" t="s">
        <v>2193</v>
      </c>
    </row>
    <row r="19" spans="1:14" ht="10.5">
      <c r="A19" s="1">
        <v>1</v>
      </c>
      <c r="C19" s="1" t="s">
        <v>2181</v>
      </c>
      <c r="D19" s="1" t="s">
        <v>223</v>
      </c>
      <c r="E19" s="1" t="s">
        <v>221</v>
      </c>
      <c r="M19" s="1" t="s">
        <v>272</v>
      </c>
      <c r="N19" s="1" t="s">
        <v>2265</v>
      </c>
    </row>
    <row r="20" spans="1:18" ht="10.5">
      <c r="A20" s="1">
        <v>1</v>
      </c>
      <c r="C20" s="1" t="s">
        <v>1867</v>
      </c>
      <c r="D20" s="1" t="s">
        <v>2060</v>
      </c>
      <c r="E20" s="1" t="s">
        <v>187</v>
      </c>
      <c r="I20" s="1" t="s">
        <v>2061</v>
      </c>
      <c r="L20" s="1" t="s">
        <v>2062</v>
      </c>
      <c r="M20" s="1" t="s">
        <v>2059</v>
      </c>
      <c r="N20" s="1" t="s">
        <v>233</v>
      </c>
      <c r="Q20" s="1" t="s">
        <v>2407</v>
      </c>
      <c r="R20" s="1" t="s">
        <v>2408</v>
      </c>
    </row>
    <row r="21" spans="1:18" ht="10.5">
      <c r="A21" s="1">
        <v>1</v>
      </c>
      <c r="C21" s="1" t="s">
        <v>2185</v>
      </c>
      <c r="D21" s="1" t="s">
        <v>411</v>
      </c>
      <c r="E21" s="1" t="s">
        <v>97</v>
      </c>
      <c r="J21" s="1" t="s">
        <v>239</v>
      </c>
      <c r="K21" s="1" t="s">
        <v>412</v>
      </c>
      <c r="M21" s="1" t="s">
        <v>2186</v>
      </c>
      <c r="N21" s="1" t="s">
        <v>7</v>
      </c>
      <c r="Q21" s="1" t="s">
        <v>197</v>
      </c>
      <c r="R21" s="1" t="s">
        <v>2187</v>
      </c>
    </row>
    <row r="22" spans="1:19" ht="10.5">
      <c r="A22" s="1">
        <v>2</v>
      </c>
      <c r="B22" s="1">
        <v>1</v>
      </c>
      <c r="C22" s="1" t="s">
        <v>2304</v>
      </c>
      <c r="D22" s="1" t="s">
        <v>15</v>
      </c>
      <c r="E22" s="1" t="s">
        <v>330</v>
      </c>
      <c r="J22" s="1" t="s">
        <v>540</v>
      </c>
      <c r="L22" s="1" t="s">
        <v>2379</v>
      </c>
      <c r="M22" s="1" t="s">
        <v>1460</v>
      </c>
      <c r="N22" s="1" t="s">
        <v>7</v>
      </c>
      <c r="P22" s="1" t="s">
        <v>2305</v>
      </c>
      <c r="S22" s="1" t="s">
        <v>2306</v>
      </c>
    </row>
    <row r="23" spans="1:18" ht="10.5">
      <c r="A23" s="1">
        <v>2</v>
      </c>
      <c r="C23" s="1" t="s">
        <v>1756</v>
      </c>
      <c r="D23" s="1" t="s">
        <v>1757</v>
      </c>
      <c r="E23" s="1" t="s">
        <v>197</v>
      </c>
      <c r="M23" s="1" t="s">
        <v>1758</v>
      </c>
      <c r="N23" s="1" t="s">
        <v>7</v>
      </c>
      <c r="R23" s="1" t="s">
        <v>1759</v>
      </c>
    </row>
    <row r="24" spans="1:17" ht="10.5">
      <c r="A24" s="1">
        <v>2</v>
      </c>
      <c r="C24" s="1" t="s">
        <v>1956</v>
      </c>
      <c r="D24" s="1" t="s">
        <v>2012</v>
      </c>
      <c r="E24" s="1" t="s">
        <v>302</v>
      </c>
      <c r="F24" s="1" t="s">
        <v>1975</v>
      </c>
      <c r="M24" s="1" t="s">
        <v>2410</v>
      </c>
      <c r="N24" s="1" t="s">
        <v>540</v>
      </c>
      <c r="Q24" s="1" t="s">
        <v>2420</v>
      </c>
    </row>
    <row r="25" spans="1:19" ht="10.5">
      <c r="A25" s="1">
        <v>2</v>
      </c>
      <c r="C25" s="1" t="s">
        <v>1956</v>
      </c>
      <c r="D25" s="1" t="s">
        <v>890</v>
      </c>
      <c r="E25" s="1" t="s">
        <v>197</v>
      </c>
      <c r="F25" s="1" t="s">
        <v>1975</v>
      </c>
      <c r="H25" s="1" t="s">
        <v>165</v>
      </c>
      <c r="M25" s="1" t="s">
        <v>988</v>
      </c>
      <c r="N25" s="1" t="s">
        <v>1957</v>
      </c>
      <c r="Q25" s="1" t="s">
        <v>202</v>
      </c>
      <c r="S25" s="1" t="s">
        <v>1958</v>
      </c>
    </row>
    <row r="26" spans="1:19" ht="10.5">
      <c r="A26" s="1">
        <v>2</v>
      </c>
      <c r="C26" s="1" t="s">
        <v>1933</v>
      </c>
      <c r="D26" s="1" t="s">
        <v>946</v>
      </c>
      <c r="E26" s="1" t="s">
        <v>221</v>
      </c>
      <c r="L26" s="1" t="s">
        <v>1935</v>
      </c>
      <c r="M26" s="1" t="s">
        <v>1934</v>
      </c>
      <c r="N26" s="1" t="s">
        <v>399</v>
      </c>
      <c r="S26" s="1" t="s">
        <v>2412</v>
      </c>
    </row>
    <row r="27" spans="1:14" ht="10.5">
      <c r="A27" s="1">
        <v>2</v>
      </c>
      <c r="C27" s="1" t="s">
        <v>1976</v>
      </c>
      <c r="D27" s="1" t="s">
        <v>444</v>
      </c>
      <c r="E27" s="1" t="s">
        <v>202</v>
      </c>
      <c r="M27" s="1" t="s">
        <v>1977</v>
      </c>
      <c r="N27" s="1" t="s">
        <v>19</v>
      </c>
    </row>
    <row r="28" spans="1:18" ht="10.5">
      <c r="A28" s="1">
        <v>2</v>
      </c>
      <c r="C28" s="1" t="s">
        <v>1928</v>
      </c>
      <c r="D28" s="1" t="s">
        <v>893</v>
      </c>
      <c r="E28" s="1" t="s">
        <v>1929</v>
      </c>
      <c r="I28" s="1" t="s">
        <v>2211</v>
      </c>
      <c r="J28" s="1" t="s">
        <v>187</v>
      </c>
      <c r="M28" s="1" t="s">
        <v>505</v>
      </c>
      <c r="N28" s="1" t="s">
        <v>1930</v>
      </c>
      <c r="P28" s="1" t="s">
        <v>1931</v>
      </c>
      <c r="R28" s="1" t="s">
        <v>1932</v>
      </c>
    </row>
    <row r="29" spans="1:19" ht="10.5">
      <c r="A29" s="1">
        <v>2</v>
      </c>
      <c r="B29" s="1">
        <v>9</v>
      </c>
      <c r="C29" s="1" t="s">
        <v>1832</v>
      </c>
      <c r="D29" s="1" t="s">
        <v>103</v>
      </c>
      <c r="E29" s="1" t="s">
        <v>239</v>
      </c>
      <c r="I29" s="1" t="s">
        <v>1857</v>
      </c>
      <c r="M29" s="1" t="s">
        <v>1833</v>
      </c>
      <c r="N29" s="1" t="s">
        <v>186</v>
      </c>
      <c r="S29" s="1" t="s">
        <v>1834</v>
      </c>
    </row>
    <row r="30" spans="1:17" ht="10.5">
      <c r="A30" s="1">
        <v>2</v>
      </c>
      <c r="C30" s="1" t="s">
        <v>2307</v>
      </c>
      <c r="D30" s="1" t="s">
        <v>311</v>
      </c>
      <c r="E30" s="1" t="s">
        <v>266</v>
      </c>
      <c r="M30" s="1" t="s">
        <v>311</v>
      </c>
      <c r="N30" s="1" t="s">
        <v>340</v>
      </c>
      <c r="Q30" s="1" t="s">
        <v>2308</v>
      </c>
    </row>
    <row r="31" spans="1:17" ht="10.5">
      <c r="A31" s="1">
        <v>2</v>
      </c>
      <c r="C31" s="1" t="s">
        <v>1851</v>
      </c>
      <c r="D31" s="1" t="s">
        <v>645</v>
      </c>
      <c r="E31" s="1" t="s">
        <v>202</v>
      </c>
      <c r="F31" s="1" t="s">
        <v>1975</v>
      </c>
      <c r="M31" s="1" t="s">
        <v>786</v>
      </c>
      <c r="N31" s="1" t="s">
        <v>196</v>
      </c>
      <c r="Q31" s="1" t="s">
        <v>239</v>
      </c>
    </row>
    <row r="32" spans="1:18" ht="10.5">
      <c r="A32" s="1">
        <v>2</v>
      </c>
      <c r="C32" s="1" t="s">
        <v>1923</v>
      </c>
      <c r="D32" s="1" t="s">
        <v>494</v>
      </c>
      <c r="E32" s="1" t="s">
        <v>120</v>
      </c>
      <c r="I32" s="1" t="s">
        <v>1924</v>
      </c>
      <c r="M32" s="1" t="s">
        <v>1855</v>
      </c>
      <c r="N32" s="1" t="s">
        <v>96</v>
      </c>
      <c r="Q32" s="1" t="s">
        <v>1936</v>
      </c>
      <c r="R32" s="1" t="s">
        <v>1937</v>
      </c>
    </row>
    <row r="33" spans="1:14" ht="10.5">
      <c r="A33" s="1">
        <v>2</v>
      </c>
      <c r="C33" s="1" t="s">
        <v>2198</v>
      </c>
      <c r="D33" s="1" t="s">
        <v>645</v>
      </c>
      <c r="E33" s="1" t="s">
        <v>221</v>
      </c>
      <c r="F33" s="1" t="s">
        <v>1975</v>
      </c>
      <c r="M33" s="1" t="s">
        <v>532</v>
      </c>
      <c r="N33" s="1" t="s">
        <v>2199</v>
      </c>
    </row>
    <row r="34" spans="1:18" ht="10.5">
      <c r="A34" s="1">
        <v>2</v>
      </c>
      <c r="B34" s="1" t="s">
        <v>2055</v>
      </c>
      <c r="C34" s="1" t="s">
        <v>1948</v>
      </c>
      <c r="D34" s="1" t="s">
        <v>1949</v>
      </c>
      <c r="E34" s="1" t="s">
        <v>202</v>
      </c>
      <c r="J34" s="1" t="s">
        <v>2411</v>
      </c>
      <c r="M34" s="1" t="s">
        <v>1977</v>
      </c>
      <c r="N34" s="1" t="s">
        <v>196</v>
      </c>
      <c r="Q34" s="1" t="s">
        <v>202</v>
      </c>
      <c r="R34" s="1" t="s">
        <v>1950</v>
      </c>
    </row>
    <row r="35" spans="1:14" ht="10.5">
      <c r="A35" s="1">
        <v>2</v>
      </c>
      <c r="B35" s="1">
        <v>15</v>
      </c>
      <c r="C35" s="1" t="s">
        <v>2395</v>
      </c>
      <c r="D35" s="1" t="s">
        <v>2396</v>
      </c>
      <c r="E35" s="1" t="s">
        <v>2397</v>
      </c>
      <c r="K35" s="1" t="s">
        <v>2403</v>
      </c>
      <c r="M35" s="1" t="s">
        <v>692</v>
      </c>
      <c r="N35" s="1" t="s">
        <v>233</v>
      </c>
    </row>
    <row r="36" spans="1:18" ht="10.5">
      <c r="A36" s="1">
        <v>2</v>
      </c>
      <c r="B36" s="1">
        <v>15</v>
      </c>
      <c r="C36" s="1" t="s">
        <v>1942</v>
      </c>
      <c r="D36" s="1" t="s">
        <v>1943</v>
      </c>
      <c r="E36" s="1" t="s">
        <v>330</v>
      </c>
      <c r="I36" s="1" t="s">
        <v>1944</v>
      </c>
      <c r="M36" s="1" t="s">
        <v>408</v>
      </c>
      <c r="N36" s="1" t="s">
        <v>19</v>
      </c>
      <c r="R36" s="1" t="s">
        <v>2417</v>
      </c>
    </row>
    <row r="37" spans="1:14" ht="10.5">
      <c r="A37" s="1">
        <v>2</v>
      </c>
      <c r="B37" s="1">
        <v>15</v>
      </c>
      <c r="C37" s="1" t="s">
        <v>2063</v>
      </c>
      <c r="D37" s="1" t="s">
        <v>2064</v>
      </c>
      <c r="E37" s="1" t="s">
        <v>221</v>
      </c>
      <c r="K37" s="1" t="s">
        <v>1968</v>
      </c>
      <c r="M37" s="1" t="s">
        <v>258</v>
      </c>
      <c r="N37" s="1" t="s">
        <v>2263</v>
      </c>
    </row>
    <row r="38" spans="1:19" ht="10.5">
      <c r="A38" s="1">
        <v>2</v>
      </c>
      <c r="B38" s="1">
        <v>17</v>
      </c>
      <c r="C38" s="1" t="s">
        <v>2286</v>
      </c>
      <c r="D38" s="1" t="s">
        <v>130</v>
      </c>
      <c r="E38" s="1" t="s">
        <v>202</v>
      </c>
      <c r="J38" s="1" t="s">
        <v>239</v>
      </c>
      <c r="K38" s="1" t="s">
        <v>2287</v>
      </c>
      <c r="M38" s="1" t="s">
        <v>408</v>
      </c>
      <c r="N38" s="1" t="s">
        <v>233</v>
      </c>
      <c r="Q38" s="1" t="s">
        <v>239</v>
      </c>
      <c r="R38" s="1" t="str">
        <f>"--BLANC Catherine"</f>
        <v>--BLANC Catherine</v>
      </c>
      <c r="S38" s="1" t="s">
        <v>2418</v>
      </c>
    </row>
    <row r="39" spans="1:14" ht="10.5">
      <c r="A39" s="1">
        <v>2</v>
      </c>
      <c r="B39" s="1">
        <v>17</v>
      </c>
      <c r="C39" s="1" t="s">
        <v>2159</v>
      </c>
      <c r="D39" s="1" t="s">
        <v>452</v>
      </c>
      <c r="E39" s="1" t="s">
        <v>239</v>
      </c>
      <c r="M39" s="1" t="s">
        <v>258</v>
      </c>
      <c r="N39" s="1" t="s">
        <v>96</v>
      </c>
    </row>
    <row r="40" spans="1:14" ht="10.5">
      <c r="A40" s="1">
        <v>2</v>
      </c>
      <c r="B40" s="1">
        <v>17</v>
      </c>
      <c r="C40" s="1" t="s">
        <v>1969</v>
      </c>
      <c r="D40" s="1" t="s">
        <v>1194</v>
      </c>
      <c r="E40" s="1" t="s">
        <v>1970</v>
      </c>
      <c r="M40" s="1" t="s">
        <v>600</v>
      </c>
      <c r="N40" s="1" t="s">
        <v>340</v>
      </c>
    </row>
    <row r="41" spans="1:14" ht="10.5">
      <c r="A41" s="1">
        <v>2</v>
      </c>
      <c r="B41" s="1">
        <v>18</v>
      </c>
      <c r="C41" s="1" t="s">
        <v>1838</v>
      </c>
      <c r="D41" s="1" t="s">
        <v>1840</v>
      </c>
      <c r="E41" s="1" t="s">
        <v>965</v>
      </c>
      <c r="M41" s="1" t="s">
        <v>1839</v>
      </c>
      <c r="N41" s="1" t="s">
        <v>245</v>
      </c>
    </row>
    <row r="42" spans="1:17" ht="10.5">
      <c r="A42" s="1">
        <v>2</v>
      </c>
      <c r="B42" s="1">
        <v>18</v>
      </c>
      <c r="C42" s="1" t="s">
        <v>1854</v>
      </c>
      <c r="D42" s="1" t="s">
        <v>1856</v>
      </c>
      <c r="E42" s="1" t="s">
        <v>666</v>
      </c>
      <c r="M42" s="1" t="s">
        <v>1855</v>
      </c>
      <c r="N42" s="1" t="s">
        <v>233</v>
      </c>
      <c r="Q42" s="1" t="s">
        <v>330</v>
      </c>
    </row>
    <row r="43" spans="1:14" ht="10.5">
      <c r="A43" s="1">
        <v>2</v>
      </c>
      <c r="B43" s="1">
        <v>18</v>
      </c>
      <c r="C43" s="1" t="s">
        <v>2402</v>
      </c>
      <c r="D43" s="1" t="s">
        <v>2007</v>
      </c>
      <c r="E43" s="1" t="s">
        <v>221</v>
      </c>
      <c r="M43" s="1" t="s">
        <v>1839</v>
      </c>
      <c r="N43" s="1" t="s">
        <v>19</v>
      </c>
    </row>
    <row r="44" spans="1:16" ht="10.5">
      <c r="A44" s="1">
        <v>2</v>
      </c>
      <c r="C44" s="1" t="s">
        <v>2188</v>
      </c>
      <c r="D44" s="1" t="s">
        <v>525</v>
      </c>
      <c r="E44" s="1" t="s">
        <v>202</v>
      </c>
      <c r="J44" s="1" t="s">
        <v>415</v>
      </c>
      <c r="L44" s="1" t="s">
        <v>2190</v>
      </c>
      <c r="M44" s="1" t="s">
        <v>2189</v>
      </c>
      <c r="N44" s="1" t="s">
        <v>19</v>
      </c>
      <c r="P44" s="1" t="s">
        <v>1861</v>
      </c>
    </row>
    <row r="45" spans="1:19" ht="10.5">
      <c r="A45" s="1">
        <v>2</v>
      </c>
      <c r="C45" s="1" t="s">
        <v>1822</v>
      </c>
      <c r="D45" s="1" t="s">
        <v>872</v>
      </c>
      <c r="E45" s="1" t="s">
        <v>1823</v>
      </c>
      <c r="J45" s="1" t="s">
        <v>202</v>
      </c>
      <c r="K45" s="1" t="s">
        <v>2292</v>
      </c>
      <c r="L45" s="1" t="s">
        <v>2293</v>
      </c>
      <c r="M45" s="1" t="s">
        <v>1824</v>
      </c>
      <c r="N45" s="1" t="s">
        <v>233</v>
      </c>
      <c r="P45" s="1" t="s">
        <v>1825</v>
      </c>
      <c r="R45" s="1" t="s">
        <v>1826</v>
      </c>
      <c r="S45" s="1" t="s">
        <v>1827</v>
      </c>
    </row>
    <row r="46" spans="1:18" ht="10.5">
      <c r="A46" s="1">
        <v>2</v>
      </c>
      <c r="B46" s="1">
        <v>22</v>
      </c>
      <c r="C46" s="1" t="s">
        <v>2279</v>
      </c>
      <c r="D46" s="1" t="s">
        <v>590</v>
      </c>
      <c r="E46" s="1" t="s">
        <v>202</v>
      </c>
      <c r="F46" s="1" t="s">
        <v>1975</v>
      </c>
      <c r="L46" s="1" t="s">
        <v>1967</v>
      </c>
      <c r="M46" s="1" t="s">
        <v>2280</v>
      </c>
      <c r="N46" s="1" t="s">
        <v>768</v>
      </c>
      <c r="R46" s="1" t="s">
        <v>2281</v>
      </c>
    </row>
    <row r="47" spans="1:18" ht="10.5">
      <c r="A47" s="1">
        <v>2</v>
      </c>
      <c r="B47" s="1">
        <v>23</v>
      </c>
      <c r="C47" s="1" t="s">
        <v>1938</v>
      </c>
      <c r="D47" s="1" t="s">
        <v>2195</v>
      </c>
      <c r="E47" s="1" t="s">
        <v>120</v>
      </c>
      <c r="M47" s="1" t="s">
        <v>1855</v>
      </c>
      <c r="N47" s="1" t="s">
        <v>233</v>
      </c>
      <c r="R47" s="1" t="s">
        <v>1939</v>
      </c>
    </row>
    <row r="48" spans="1:14" ht="10.5">
      <c r="A48" s="1">
        <v>2</v>
      </c>
      <c r="B48" s="1">
        <v>23</v>
      </c>
      <c r="C48" s="1" t="s">
        <v>2169</v>
      </c>
      <c r="D48" s="1" t="s">
        <v>2170</v>
      </c>
      <c r="E48" s="1" t="s">
        <v>302</v>
      </c>
      <c r="M48" s="1" t="s">
        <v>2171</v>
      </c>
      <c r="N48" s="1" t="s">
        <v>245</v>
      </c>
    </row>
    <row r="49" spans="1:17" ht="10.5">
      <c r="A49" s="1">
        <v>2</v>
      </c>
      <c r="B49" s="1">
        <v>23</v>
      </c>
      <c r="C49" s="1" t="s">
        <v>2301</v>
      </c>
      <c r="D49" s="1" t="s">
        <v>1106</v>
      </c>
      <c r="E49" s="1" t="s">
        <v>226</v>
      </c>
      <c r="F49" s="1" t="s">
        <v>1975</v>
      </c>
      <c r="J49" s="1" t="s">
        <v>215</v>
      </c>
      <c r="M49" s="1" t="s">
        <v>2302</v>
      </c>
      <c r="N49" s="1" t="s">
        <v>340</v>
      </c>
      <c r="Q49" s="1" t="s">
        <v>202</v>
      </c>
    </row>
    <row r="50" spans="1:17" ht="10.5">
      <c r="A50" s="1">
        <v>2</v>
      </c>
      <c r="C50" s="1" t="s">
        <v>2191</v>
      </c>
      <c r="D50" s="1" t="s">
        <v>525</v>
      </c>
      <c r="E50" s="1" t="s">
        <v>415</v>
      </c>
      <c r="L50" s="1" t="s">
        <v>2192</v>
      </c>
      <c r="M50" s="1" t="s">
        <v>150</v>
      </c>
      <c r="N50" s="1" t="s">
        <v>245</v>
      </c>
      <c r="Q50" s="1" t="s">
        <v>1836</v>
      </c>
    </row>
    <row r="51" spans="1:18" ht="10.5">
      <c r="A51" s="1">
        <v>2</v>
      </c>
      <c r="C51" s="1" t="s">
        <v>2273</v>
      </c>
      <c r="D51" s="1" t="s">
        <v>2275</v>
      </c>
      <c r="E51" s="1" t="s">
        <v>330</v>
      </c>
      <c r="L51" s="1" t="s">
        <v>2276</v>
      </c>
      <c r="M51" s="1" t="s">
        <v>2274</v>
      </c>
      <c r="N51" s="1" t="s">
        <v>186</v>
      </c>
      <c r="R51" s="1" t="s">
        <v>2406</v>
      </c>
    </row>
    <row r="52" spans="1:14" ht="10.5">
      <c r="A52" s="1">
        <v>2</v>
      </c>
      <c r="C52" s="1" t="s">
        <v>2404</v>
      </c>
      <c r="D52" s="1" t="s">
        <v>1194</v>
      </c>
      <c r="E52" s="1" t="s">
        <v>41</v>
      </c>
      <c r="K52" s="1" t="s">
        <v>2405</v>
      </c>
      <c r="M52" s="1" t="s">
        <v>223</v>
      </c>
      <c r="N52" s="1" t="s">
        <v>340</v>
      </c>
    </row>
    <row r="53" spans="1:14" ht="10.5">
      <c r="A53" s="1">
        <v>2</v>
      </c>
      <c r="C53" s="1" t="s">
        <v>2270</v>
      </c>
      <c r="D53" s="1" t="s">
        <v>119</v>
      </c>
      <c r="E53" s="1" t="s">
        <v>330</v>
      </c>
      <c r="M53" s="1" t="s">
        <v>872</v>
      </c>
      <c r="N53" s="1" t="s">
        <v>235</v>
      </c>
    </row>
    <row r="54" spans="1:17" ht="10.5">
      <c r="A54" s="1">
        <v>2</v>
      </c>
      <c r="C54" s="1" t="s">
        <v>2290</v>
      </c>
      <c r="D54" s="1" t="s">
        <v>140</v>
      </c>
      <c r="E54" s="1" t="s">
        <v>302</v>
      </c>
      <c r="F54" s="1" t="s">
        <v>1975</v>
      </c>
      <c r="I54" s="1" t="s">
        <v>850</v>
      </c>
      <c r="M54" s="1" t="s">
        <v>612</v>
      </c>
      <c r="N54" s="1" t="s">
        <v>322</v>
      </c>
      <c r="P54" s="1" t="s">
        <v>850</v>
      </c>
      <c r="Q54" s="1" t="s">
        <v>227</v>
      </c>
    </row>
    <row r="55" spans="1:14" ht="10.5">
      <c r="A55" s="1">
        <v>2</v>
      </c>
      <c r="C55" s="1" t="s">
        <v>2194</v>
      </c>
      <c r="D55" s="1" t="s">
        <v>658</v>
      </c>
      <c r="E55" s="1" t="s">
        <v>227</v>
      </c>
      <c r="M55" s="1" t="s">
        <v>317</v>
      </c>
      <c r="N55" s="1" t="s">
        <v>96</v>
      </c>
    </row>
    <row r="56" spans="1:14" ht="10.5">
      <c r="A56" s="1">
        <v>2</v>
      </c>
      <c r="C56" s="1" t="s">
        <v>2194</v>
      </c>
      <c r="D56" s="1" t="s">
        <v>532</v>
      </c>
      <c r="E56" s="1" t="s">
        <v>202</v>
      </c>
      <c r="M56" s="1" t="s">
        <v>525</v>
      </c>
      <c r="N56" s="1" t="s">
        <v>233</v>
      </c>
    </row>
    <row r="57" spans="1:14" ht="10.5">
      <c r="A57" s="1">
        <v>2</v>
      </c>
      <c r="C57" s="1" t="s">
        <v>1973</v>
      </c>
      <c r="D57" s="1" t="s">
        <v>532</v>
      </c>
      <c r="E57" s="1" t="s">
        <v>66</v>
      </c>
      <c r="M57" s="1" t="s">
        <v>2195</v>
      </c>
      <c r="N57" s="1" t="s">
        <v>25</v>
      </c>
    </row>
    <row r="58" spans="1:14" ht="10.5">
      <c r="A58" s="1">
        <v>2</v>
      </c>
      <c r="C58" s="1" t="s">
        <v>1973</v>
      </c>
      <c r="D58" s="1" t="s">
        <v>431</v>
      </c>
      <c r="E58" s="1" t="s">
        <v>281</v>
      </c>
      <c r="F58" s="1" t="s">
        <v>1975</v>
      </c>
      <c r="M58" s="1" t="s">
        <v>1974</v>
      </c>
      <c r="N58" s="1" t="s">
        <v>19</v>
      </c>
    </row>
    <row r="59" spans="1:14" ht="10.5">
      <c r="A59" s="1">
        <v>2</v>
      </c>
      <c r="C59" s="1" t="s">
        <v>2016</v>
      </c>
      <c r="D59" s="1" t="s">
        <v>2018</v>
      </c>
      <c r="E59" s="1" t="s">
        <v>281</v>
      </c>
      <c r="F59" s="1" t="s">
        <v>1975</v>
      </c>
      <c r="M59" s="1" t="s">
        <v>2017</v>
      </c>
      <c r="N59" s="1" t="s">
        <v>238</v>
      </c>
    </row>
    <row r="60" spans="1:17" ht="10.5">
      <c r="A60" s="1">
        <v>2</v>
      </c>
      <c r="C60" s="1" t="s">
        <v>2200</v>
      </c>
      <c r="D60" s="1" t="s">
        <v>2201</v>
      </c>
      <c r="E60" s="1" t="s">
        <v>202</v>
      </c>
      <c r="L60" s="1" t="s">
        <v>1837</v>
      </c>
      <c r="M60" s="1" t="s">
        <v>2202</v>
      </c>
      <c r="N60" s="1" t="s">
        <v>555</v>
      </c>
      <c r="Q60" s="1" t="s">
        <v>187</v>
      </c>
    </row>
    <row r="61" spans="1:17" ht="10.5">
      <c r="A61" s="1">
        <v>2</v>
      </c>
      <c r="C61" s="1" t="s">
        <v>2384</v>
      </c>
      <c r="D61" s="1" t="s">
        <v>403</v>
      </c>
      <c r="E61" s="1" t="s">
        <v>202</v>
      </c>
      <c r="L61" s="1" t="s">
        <v>2415</v>
      </c>
      <c r="M61" s="1" t="s">
        <v>1887</v>
      </c>
      <c r="N61" s="1" t="s">
        <v>254</v>
      </c>
      <c r="Q61" s="1" t="s">
        <v>522</v>
      </c>
    </row>
    <row r="62" spans="1:18" ht="10.5">
      <c r="A62" s="1">
        <v>2</v>
      </c>
      <c r="B62" s="1">
        <v>34</v>
      </c>
      <c r="C62" s="1" t="s">
        <v>2271</v>
      </c>
      <c r="D62" s="1" t="s">
        <v>2272</v>
      </c>
      <c r="E62" s="1" t="s">
        <v>197</v>
      </c>
      <c r="M62" s="1" t="s">
        <v>988</v>
      </c>
      <c r="N62" s="1" t="s">
        <v>340</v>
      </c>
      <c r="R62" s="1" t="s">
        <v>1959</v>
      </c>
    </row>
    <row r="63" spans="1:14" ht="10.5">
      <c r="A63" s="1">
        <v>2</v>
      </c>
      <c r="B63" s="1" t="s">
        <v>2056</v>
      </c>
      <c r="C63" s="1" t="s">
        <v>1760</v>
      </c>
      <c r="D63" s="1" t="s">
        <v>1972</v>
      </c>
      <c r="E63" s="1" t="s">
        <v>215</v>
      </c>
      <c r="M63" s="1" t="s">
        <v>1971</v>
      </c>
      <c r="N63" s="1" t="s">
        <v>25</v>
      </c>
    </row>
    <row r="64" spans="1:14" ht="10.5">
      <c r="A64" s="1">
        <v>2</v>
      </c>
      <c r="B64" s="1" t="s">
        <v>2056</v>
      </c>
      <c r="C64" s="1" t="s">
        <v>2108</v>
      </c>
      <c r="D64" s="1" t="s">
        <v>978</v>
      </c>
      <c r="E64" s="1" t="s">
        <v>202</v>
      </c>
      <c r="M64" s="1" t="s">
        <v>2109</v>
      </c>
      <c r="N64" s="1" t="s">
        <v>196</v>
      </c>
    </row>
    <row r="65" spans="1:14" ht="10.5">
      <c r="A65" s="1">
        <v>2</v>
      </c>
      <c r="B65" s="1">
        <v>38</v>
      </c>
      <c r="C65" s="1" t="s">
        <v>2291</v>
      </c>
      <c r="D65" s="1" t="s">
        <v>859</v>
      </c>
      <c r="E65" s="1" t="s">
        <v>227</v>
      </c>
      <c r="M65" s="1" t="s">
        <v>469</v>
      </c>
      <c r="N65" s="1" t="s">
        <v>96</v>
      </c>
    </row>
    <row r="66" spans="3:14" ht="10.5">
      <c r="C66" s="1" t="s">
        <v>2380</v>
      </c>
      <c r="D66" s="1" t="s">
        <v>2381</v>
      </c>
      <c r="E66" s="1" t="s">
        <v>677</v>
      </c>
      <c r="M66" s="1" t="s">
        <v>2382</v>
      </c>
      <c r="N66" s="1" t="s">
        <v>555</v>
      </c>
    </row>
    <row r="67" spans="3:16" ht="10.5">
      <c r="C67" s="1" t="s">
        <v>1752</v>
      </c>
      <c r="D67" s="1" t="s">
        <v>1753</v>
      </c>
      <c r="E67" s="1" t="s">
        <v>197</v>
      </c>
      <c r="M67" s="1" t="s">
        <v>1754</v>
      </c>
      <c r="N67" s="1" t="s">
        <v>233</v>
      </c>
      <c r="P67" s="1" t="s">
        <v>1755</v>
      </c>
    </row>
    <row r="68" spans="3:19" ht="10.5">
      <c r="C68" s="1" t="s">
        <v>1852</v>
      </c>
      <c r="D68" s="1" t="s">
        <v>1374</v>
      </c>
      <c r="E68" s="1" t="s">
        <v>874</v>
      </c>
      <c r="H68" s="1" t="s">
        <v>2057</v>
      </c>
      <c r="M68" s="1" t="s">
        <v>1853</v>
      </c>
      <c r="N68" s="1" t="s">
        <v>540</v>
      </c>
      <c r="S68" s="1" t="s">
        <v>2383</v>
      </c>
    </row>
    <row r="69" spans="3:14" ht="10.5">
      <c r="C69" s="1" t="s">
        <v>1845</v>
      </c>
      <c r="D69" s="1" t="s">
        <v>1846</v>
      </c>
      <c r="E69" s="1" t="s">
        <v>1847</v>
      </c>
      <c r="M69" s="1" t="s">
        <v>1848</v>
      </c>
      <c r="N69" s="1" t="s">
        <v>7</v>
      </c>
    </row>
    <row r="70" spans="3:14" ht="10.5">
      <c r="C70" s="1" t="s">
        <v>1845</v>
      </c>
      <c r="D70" s="1" t="s">
        <v>2205</v>
      </c>
      <c r="E70" s="1" t="s">
        <v>1157</v>
      </c>
      <c r="M70" s="1" t="s">
        <v>1056</v>
      </c>
      <c r="N70" s="1" t="s">
        <v>186</v>
      </c>
    </row>
    <row r="71" spans="3:14" ht="10.5">
      <c r="C71" s="1" t="s">
        <v>2309</v>
      </c>
      <c r="D71" s="1" t="s">
        <v>2310</v>
      </c>
      <c r="E71" s="1" t="s">
        <v>330</v>
      </c>
      <c r="M71" s="1" t="s">
        <v>10</v>
      </c>
      <c r="N71" s="1" t="s">
        <v>7</v>
      </c>
    </row>
    <row r="72" spans="3:14" ht="10.5">
      <c r="C72" s="1" t="s">
        <v>1843</v>
      </c>
      <c r="D72" s="1" t="s">
        <v>223</v>
      </c>
      <c r="E72" s="1" t="s">
        <v>239</v>
      </c>
      <c r="M72" s="1" t="s">
        <v>1844</v>
      </c>
      <c r="N72" s="1" t="s">
        <v>555</v>
      </c>
    </row>
    <row r="73" spans="3:14" ht="10.5">
      <c r="C73" s="1" t="s">
        <v>2172</v>
      </c>
      <c r="D73" s="1" t="s">
        <v>2284</v>
      </c>
      <c r="E73" s="1" t="s">
        <v>281</v>
      </c>
      <c r="M73" s="1" t="s">
        <v>185</v>
      </c>
      <c r="N73" s="1" t="s">
        <v>7</v>
      </c>
    </row>
    <row r="74" spans="3:16" ht="10.5">
      <c r="C74" s="1" t="s">
        <v>2172</v>
      </c>
      <c r="D74" s="1" t="s">
        <v>2173</v>
      </c>
      <c r="E74" s="1" t="s">
        <v>330</v>
      </c>
      <c r="M74" s="1" t="s">
        <v>2171</v>
      </c>
      <c r="N74" s="1" t="s">
        <v>196</v>
      </c>
      <c r="P74" s="1" t="s">
        <v>1755</v>
      </c>
    </row>
    <row r="75" spans="3:14" ht="10.5">
      <c r="C75" s="1" t="s">
        <v>2277</v>
      </c>
      <c r="D75" s="1" t="s">
        <v>572</v>
      </c>
      <c r="E75" s="1" t="s">
        <v>66</v>
      </c>
      <c r="M75" s="1" t="s">
        <v>612</v>
      </c>
      <c r="N75" s="1" t="s">
        <v>25</v>
      </c>
    </row>
    <row r="76" spans="3:14" ht="10.5">
      <c r="C76" s="1" t="s">
        <v>1849</v>
      </c>
      <c r="D76" s="1" t="s">
        <v>882</v>
      </c>
      <c r="E76" s="1" t="s">
        <v>239</v>
      </c>
      <c r="M76" s="1" t="s">
        <v>1850</v>
      </c>
      <c r="N76" s="1" t="s">
        <v>233</v>
      </c>
    </row>
    <row r="77" spans="3:19" ht="10.5">
      <c r="C77" s="1" t="s">
        <v>1835</v>
      </c>
      <c r="D77" s="1" t="s">
        <v>150</v>
      </c>
      <c r="E77" s="1" t="s">
        <v>202</v>
      </c>
      <c r="H77" s="1" t="s">
        <v>165</v>
      </c>
      <c r="M77" s="1" t="s">
        <v>723</v>
      </c>
      <c r="N77" s="1" t="s">
        <v>7</v>
      </c>
      <c r="R77" s="1" t="s">
        <v>1941</v>
      </c>
      <c r="S77" s="1" t="s">
        <v>1940</v>
      </c>
    </row>
    <row r="78" spans="1:18" ht="10.5">
      <c r="A78" s="1">
        <v>3</v>
      </c>
      <c r="B78" s="1">
        <v>1</v>
      </c>
      <c r="C78" s="1" t="s">
        <v>2288</v>
      </c>
      <c r="D78" s="1" t="s">
        <v>140</v>
      </c>
      <c r="E78" s="1" t="s">
        <v>197</v>
      </c>
      <c r="J78" s="1" t="s">
        <v>302</v>
      </c>
      <c r="K78" s="1" t="str">
        <f>"+MOINE Louise"</f>
        <v>+MOINE Louise</v>
      </c>
      <c r="M78" s="1" t="s">
        <v>397</v>
      </c>
      <c r="N78" s="1" t="s">
        <v>768</v>
      </c>
      <c r="Q78" s="1" t="s">
        <v>202</v>
      </c>
      <c r="R78" s="1" t="s">
        <v>2289</v>
      </c>
    </row>
    <row r="79" spans="1:19" ht="10.5">
      <c r="A79" s="1">
        <v>3</v>
      </c>
      <c r="B79" s="1">
        <v>1</v>
      </c>
      <c r="C79" s="1" t="s">
        <v>2178</v>
      </c>
      <c r="D79" s="1" t="s">
        <v>214</v>
      </c>
      <c r="E79" s="1" t="s">
        <v>202</v>
      </c>
      <c r="L79" s="1" t="s">
        <v>2180</v>
      </c>
      <c r="M79" s="1" t="s">
        <v>2179</v>
      </c>
      <c r="N79" s="1" t="s">
        <v>340</v>
      </c>
      <c r="P79" s="1" t="s">
        <v>1858</v>
      </c>
      <c r="R79" s="1" t="s">
        <v>1859</v>
      </c>
      <c r="S79" s="1" t="s">
        <v>1860</v>
      </c>
    </row>
    <row r="80" spans="1:16" ht="10.5">
      <c r="A80" s="1">
        <v>3</v>
      </c>
      <c r="B80" s="1">
        <v>1</v>
      </c>
      <c r="C80" s="1" t="s">
        <v>2158</v>
      </c>
      <c r="D80" s="1" t="s">
        <v>831</v>
      </c>
      <c r="E80" s="1" t="s">
        <v>239</v>
      </c>
      <c r="M80" s="1" t="s">
        <v>2378</v>
      </c>
      <c r="N80" s="1" t="s">
        <v>19</v>
      </c>
      <c r="P80" s="1" t="s">
        <v>2413</v>
      </c>
    </row>
    <row r="81" spans="1:14" ht="10.5">
      <c r="A81" s="1">
        <v>3</v>
      </c>
      <c r="B81" s="1">
        <v>1</v>
      </c>
      <c r="C81" s="1" t="s">
        <v>881</v>
      </c>
      <c r="D81" s="1" t="s">
        <v>2203</v>
      </c>
      <c r="E81" s="1" t="s">
        <v>227</v>
      </c>
      <c r="M81" s="1" t="s">
        <v>895</v>
      </c>
      <c r="N81" s="1" t="s">
        <v>96</v>
      </c>
    </row>
    <row r="82" spans="1:16" ht="10.5">
      <c r="A82" s="1">
        <v>3</v>
      </c>
      <c r="B82" s="1">
        <v>1</v>
      </c>
      <c r="C82" s="1" t="s">
        <v>2110</v>
      </c>
      <c r="D82" s="1" t="s">
        <v>486</v>
      </c>
      <c r="E82" s="1" t="s">
        <v>221</v>
      </c>
      <c r="M82" s="1" t="s">
        <v>2111</v>
      </c>
      <c r="N82" s="1" t="s">
        <v>2112</v>
      </c>
      <c r="P82" s="1" t="s">
        <v>2061</v>
      </c>
    </row>
    <row r="83" spans="1:14" ht="10.5">
      <c r="A83" s="1">
        <v>3</v>
      </c>
      <c r="B83" s="1">
        <v>1</v>
      </c>
      <c r="C83" s="1" t="s">
        <v>1925</v>
      </c>
      <c r="D83" s="1" t="s">
        <v>1926</v>
      </c>
      <c r="E83" s="1" t="s">
        <v>120</v>
      </c>
      <c r="F83" s="1" t="s">
        <v>2398</v>
      </c>
      <c r="I83" s="1" t="s">
        <v>1861</v>
      </c>
      <c r="M83" s="1" t="s">
        <v>1927</v>
      </c>
      <c r="N83" s="1" t="s">
        <v>7</v>
      </c>
    </row>
    <row r="84" spans="1:17" ht="10.5">
      <c r="A84" s="1">
        <v>3</v>
      </c>
      <c r="B84" s="1">
        <v>1</v>
      </c>
      <c r="C84" s="1" t="s">
        <v>2266</v>
      </c>
      <c r="D84" s="1" t="s">
        <v>2267</v>
      </c>
      <c r="E84" s="1" t="s">
        <v>197</v>
      </c>
      <c r="I84" s="1" t="s">
        <v>2285</v>
      </c>
      <c r="M84" s="1" t="s">
        <v>2268</v>
      </c>
      <c r="N84" s="1" t="s">
        <v>96</v>
      </c>
      <c r="Q84" s="1" t="s">
        <v>2269</v>
      </c>
    </row>
    <row r="85" spans="1:14" ht="10.5">
      <c r="A85" s="1">
        <v>3</v>
      </c>
      <c r="B85" s="1">
        <v>1</v>
      </c>
      <c r="C85" s="1" t="s">
        <v>1951</v>
      </c>
      <c r="D85" s="1" t="s">
        <v>988</v>
      </c>
      <c r="E85" s="1" t="s">
        <v>202</v>
      </c>
      <c r="M85" s="1" t="s">
        <v>707</v>
      </c>
      <c r="N85" s="1" t="s">
        <v>1955</v>
      </c>
    </row>
    <row r="86" spans="1:14" ht="10.5">
      <c r="A86" s="1">
        <v>3</v>
      </c>
      <c r="B86" s="1">
        <v>1</v>
      </c>
      <c r="C86" s="1" t="s">
        <v>1951</v>
      </c>
      <c r="D86" s="1" t="s">
        <v>1954</v>
      </c>
      <c r="E86" s="1" t="s">
        <v>57</v>
      </c>
      <c r="M86" s="1" t="s">
        <v>1952</v>
      </c>
      <c r="N86" s="1" t="s">
        <v>1953</v>
      </c>
    </row>
    <row r="87" spans="1:19" ht="10.5">
      <c r="A87" s="1">
        <v>3</v>
      </c>
      <c r="B87" s="1">
        <v>11</v>
      </c>
      <c r="C87" s="1" t="s">
        <v>1828</v>
      </c>
      <c r="D87" s="1" t="s">
        <v>1829</v>
      </c>
      <c r="E87" s="1" t="s">
        <v>239</v>
      </c>
      <c r="F87" s="1" t="s">
        <v>2393</v>
      </c>
      <c r="L87" s="1" t="s">
        <v>2394</v>
      </c>
      <c r="M87" s="1" t="s">
        <v>1824</v>
      </c>
      <c r="N87" s="1" t="s">
        <v>233</v>
      </c>
      <c r="R87" s="1" t="s">
        <v>1830</v>
      </c>
      <c r="S87" s="1" t="s">
        <v>1831</v>
      </c>
    </row>
    <row r="88" spans="1:16" ht="10.5">
      <c r="A88" s="1">
        <v>3</v>
      </c>
      <c r="B88" s="1">
        <v>11</v>
      </c>
      <c r="C88" s="1" t="s">
        <v>2278</v>
      </c>
      <c r="D88" s="1" t="s">
        <v>1667</v>
      </c>
      <c r="E88" s="1" t="s">
        <v>330</v>
      </c>
      <c r="I88" s="1" t="s">
        <v>1755</v>
      </c>
      <c r="M88" s="1" t="s">
        <v>408</v>
      </c>
      <c r="N88" s="1" t="s">
        <v>7</v>
      </c>
      <c r="P88" s="1" t="s">
        <v>2419</v>
      </c>
    </row>
    <row r="89" spans="1:17" ht="10.5">
      <c r="A89" s="1">
        <v>3</v>
      </c>
      <c r="B89" s="1">
        <v>11</v>
      </c>
      <c r="C89" s="1" t="s">
        <v>2390</v>
      </c>
      <c r="D89" s="1" t="s">
        <v>2391</v>
      </c>
      <c r="E89" s="1" t="s">
        <v>202</v>
      </c>
      <c r="M89" s="1" t="s">
        <v>2392</v>
      </c>
      <c r="N89" s="1" t="s">
        <v>1957</v>
      </c>
      <c r="Q89" s="1" t="s">
        <v>1830</v>
      </c>
    </row>
    <row r="90" spans="1:14" ht="10.5">
      <c r="A90" s="1">
        <v>3</v>
      </c>
      <c r="B90" s="1">
        <v>11</v>
      </c>
      <c r="C90" s="1" t="s">
        <v>1945</v>
      </c>
      <c r="D90" s="1" t="s">
        <v>970</v>
      </c>
      <c r="E90" s="1" t="s">
        <v>202</v>
      </c>
      <c r="I90" s="1" t="s">
        <v>1947</v>
      </c>
      <c r="M90" s="1" t="s">
        <v>1946</v>
      </c>
      <c r="N90" s="1" t="s">
        <v>7</v>
      </c>
    </row>
    <row r="91" spans="1:14" ht="10.5">
      <c r="A91" s="1">
        <v>3</v>
      </c>
      <c r="B91" s="1">
        <v>11</v>
      </c>
      <c r="C91" s="1" t="s">
        <v>2385</v>
      </c>
      <c r="D91" s="1" t="s">
        <v>2386</v>
      </c>
      <c r="E91" s="1" t="s">
        <v>202</v>
      </c>
      <c r="F91" s="1" t="s">
        <v>1975</v>
      </c>
      <c r="M91" s="1" t="s">
        <v>2387</v>
      </c>
      <c r="N91" s="1" t="s">
        <v>196</v>
      </c>
    </row>
    <row r="92" spans="1:14" ht="10.5">
      <c r="A92" s="1">
        <v>3</v>
      </c>
      <c r="B92" s="1" t="s">
        <v>2055</v>
      </c>
      <c r="C92" s="1" t="s">
        <v>1841</v>
      </c>
      <c r="D92" s="1" t="s">
        <v>223</v>
      </c>
      <c r="E92" s="1" t="s">
        <v>522</v>
      </c>
      <c r="M92" s="1" t="s">
        <v>1842</v>
      </c>
      <c r="N92" s="1" t="s">
        <v>25</v>
      </c>
    </row>
    <row r="93" spans="1:14" ht="10.5">
      <c r="A93" s="1">
        <v>3</v>
      </c>
      <c r="B93" s="1" t="s">
        <v>2055</v>
      </c>
      <c r="C93" s="1" t="s">
        <v>1964</v>
      </c>
      <c r="D93" s="1" t="s">
        <v>1965</v>
      </c>
      <c r="E93" s="1" t="s">
        <v>202</v>
      </c>
      <c r="I93" s="1" t="s">
        <v>2416</v>
      </c>
      <c r="M93" s="1" t="s">
        <v>1966</v>
      </c>
      <c r="N93" s="1" t="s">
        <v>768</v>
      </c>
    </row>
    <row r="94" spans="1:16" ht="10.5">
      <c r="A94" s="1">
        <v>3</v>
      </c>
      <c r="B94" s="1" t="s">
        <v>2055</v>
      </c>
      <c r="C94" s="1" t="s">
        <v>2176</v>
      </c>
      <c r="D94" s="1" t="s">
        <v>78</v>
      </c>
      <c r="E94" s="1" t="s">
        <v>2177</v>
      </c>
      <c r="I94" s="1" t="s">
        <v>850</v>
      </c>
      <c r="M94" s="1" t="s">
        <v>397</v>
      </c>
      <c r="N94" s="1" t="s">
        <v>768</v>
      </c>
      <c r="P94" s="1" t="s">
        <v>850</v>
      </c>
    </row>
    <row r="95" spans="1:14" ht="10.5">
      <c r="A95" s="1">
        <v>3</v>
      </c>
      <c r="B95" s="1" t="s">
        <v>2055</v>
      </c>
      <c r="C95" s="1" t="s">
        <v>1961</v>
      </c>
      <c r="D95" s="1" t="s">
        <v>612</v>
      </c>
      <c r="E95" s="1" t="s">
        <v>202</v>
      </c>
      <c r="M95" s="1" t="s">
        <v>1962</v>
      </c>
      <c r="N95" s="1" t="s">
        <v>1963</v>
      </c>
    </row>
    <row r="96" spans="1:17" ht="10.5">
      <c r="A96" s="1">
        <v>3</v>
      </c>
      <c r="B96" s="1" t="s">
        <v>2055</v>
      </c>
      <c r="C96" s="1" t="s">
        <v>2174</v>
      </c>
      <c r="D96" s="1" t="s">
        <v>64</v>
      </c>
      <c r="E96" s="1" t="s">
        <v>66</v>
      </c>
      <c r="F96" s="1" t="s">
        <v>1975</v>
      </c>
      <c r="L96" s="1" t="s">
        <v>2175</v>
      </c>
      <c r="M96" s="1" t="s">
        <v>258</v>
      </c>
      <c r="N96" s="1" t="s">
        <v>245</v>
      </c>
      <c r="Q96" s="1" t="s">
        <v>2264</v>
      </c>
    </row>
    <row r="97" spans="1:19" ht="10.5">
      <c r="A97" s="1">
        <v>3</v>
      </c>
      <c r="B97" s="1">
        <v>15</v>
      </c>
      <c r="C97" s="1" t="s">
        <v>1862</v>
      </c>
      <c r="D97" s="1" t="s">
        <v>1864</v>
      </c>
      <c r="E97" s="1" t="s">
        <v>1865</v>
      </c>
      <c r="F97" s="1" t="s">
        <v>1975</v>
      </c>
      <c r="M97" s="1" t="s">
        <v>1863</v>
      </c>
      <c r="N97" s="1" t="s">
        <v>340</v>
      </c>
      <c r="S97" s="1" t="s">
        <v>2300</v>
      </c>
    </row>
    <row r="98" spans="1:16" ht="10.5">
      <c r="A98" s="1">
        <v>3</v>
      </c>
      <c r="B98" s="1">
        <v>15</v>
      </c>
      <c r="C98" s="1" t="s">
        <v>2019</v>
      </c>
      <c r="D98" s="1" t="s">
        <v>2020</v>
      </c>
      <c r="E98" s="1" t="s">
        <v>202</v>
      </c>
      <c r="M98" s="1" t="s">
        <v>882</v>
      </c>
      <c r="N98" s="1" t="s">
        <v>340</v>
      </c>
      <c r="P98" s="1" t="s">
        <v>2167</v>
      </c>
    </row>
    <row r="99" spans="1:14" ht="10.5">
      <c r="A99" s="1">
        <v>3</v>
      </c>
      <c r="B99" s="1">
        <v>15</v>
      </c>
      <c r="C99" s="1" t="s">
        <v>2303</v>
      </c>
      <c r="D99" s="1" t="s">
        <v>978</v>
      </c>
      <c r="E99" s="1" t="s">
        <v>202</v>
      </c>
      <c r="J99" s="1" t="s">
        <v>202</v>
      </c>
      <c r="M99" s="1" t="s">
        <v>469</v>
      </c>
      <c r="N99" s="1" t="s">
        <v>19</v>
      </c>
    </row>
    <row r="100" spans="1:16" ht="10.5">
      <c r="A100" s="1">
        <v>3</v>
      </c>
      <c r="B100" s="1">
        <v>15</v>
      </c>
      <c r="C100" s="1" t="s">
        <v>2303</v>
      </c>
      <c r="D100" s="1" t="s">
        <v>2399</v>
      </c>
      <c r="E100" s="1" t="s">
        <v>120</v>
      </c>
      <c r="M100" s="1" t="s">
        <v>2400</v>
      </c>
      <c r="N100" s="1" t="s">
        <v>399</v>
      </c>
      <c r="P100" s="1" t="s">
        <v>2401</v>
      </c>
    </row>
    <row r="101" spans="1:14" ht="10.5">
      <c r="A101" s="1">
        <v>3</v>
      </c>
      <c r="B101" s="1">
        <v>15</v>
      </c>
      <c r="C101" s="1" t="s">
        <v>2282</v>
      </c>
      <c r="D101" s="1" t="s">
        <v>508</v>
      </c>
      <c r="E101" s="1" t="s">
        <v>120</v>
      </c>
      <c r="M101" s="1" t="s">
        <v>2283</v>
      </c>
      <c r="N101" s="1" t="s">
        <v>768</v>
      </c>
    </row>
    <row r="102" spans="1:18" ht="10.5">
      <c r="A102" s="1">
        <v>3</v>
      </c>
      <c r="B102" s="1">
        <v>15</v>
      </c>
      <c r="C102" s="1" t="s">
        <v>2294</v>
      </c>
      <c r="D102" s="1" t="s">
        <v>872</v>
      </c>
      <c r="E102" s="1" t="s">
        <v>221</v>
      </c>
      <c r="M102" s="1" t="s">
        <v>1557</v>
      </c>
      <c r="N102" s="1" t="s">
        <v>233</v>
      </c>
      <c r="R102" s="1" t="s">
        <v>2414</v>
      </c>
    </row>
    <row r="103" spans="1:19" ht="10.5">
      <c r="A103" s="1">
        <v>3</v>
      </c>
      <c r="B103" s="1" t="s">
        <v>2058</v>
      </c>
      <c r="C103" s="1" t="s">
        <v>2295</v>
      </c>
      <c r="D103" s="1" t="s">
        <v>882</v>
      </c>
      <c r="E103" s="1" t="s">
        <v>227</v>
      </c>
      <c r="L103" s="1" t="s">
        <v>2296</v>
      </c>
      <c r="M103" s="1" t="s">
        <v>2007</v>
      </c>
      <c r="N103" s="1" t="s">
        <v>7</v>
      </c>
      <c r="S103" s="1" t="s">
        <v>2210</v>
      </c>
    </row>
    <row r="104" spans="1:17" ht="10.5">
      <c r="A104" s="1">
        <v>3</v>
      </c>
      <c r="B104" s="1" t="s">
        <v>2058</v>
      </c>
      <c r="C104" s="1" t="s">
        <v>2160</v>
      </c>
      <c r="D104" s="1" t="s">
        <v>452</v>
      </c>
      <c r="E104" s="1" t="s">
        <v>2161</v>
      </c>
      <c r="I104" s="1" t="s">
        <v>1755</v>
      </c>
      <c r="L104" s="1" t="s">
        <v>2162</v>
      </c>
      <c r="M104" s="1" t="s">
        <v>988</v>
      </c>
      <c r="N104" s="1" t="s">
        <v>533</v>
      </c>
      <c r="P104" s="1" t="s">
        <v>1960</v>
      </c>
      <c r="Q104" s="1" t="s">
        <v>522</v>
      </c>
    </row>
    <row r="105" spans="1:14" ht="10.5">
      <c r="A105" s="1">
        <v>3</v>
      </c>
      <c r="B105" s="1" t="s">
        <v>2058</v>
      </c>
      <c r="C105" s="1" t="s">
        <v>2297</v>
      </c>
      <c r="D105" s="1" t="s">
        <v>2298</v>
      </c>
      <c r="E105" s="1" t="s">
        <v>197</v>
      </c>
      <c r="M105" s="1" t="s">
        <v>2299</v>
      </c>
      <c r="N105" s="1" t="s">
        <v>19</v>
      </c>
    </row>
    <row r="106" spans="3:14" ht="12.75" customHeight="1">
      <c r="C106" s="1" t="s">
        <v>2261</v>
      </c>
      <c r="D106" s="1" t="s">
        <v>1117</v>
      </c>
      <c r="E106" s="1" t="s">
        <v>330</v>
      </c>
      <c r="H106" s="1" t="s">
        <v>240</v>
      </c>
      <c r="M106" s="1" t="s">
        <v>2262</v>
      </c>
      <c r="N106" s="1" t="str">
        <f>"--ette"</f>
        <v>--ette</v>
      </c>
    </row>
    <row r="107" spans="3:14" ht="12.75" customHeight="1">
      <c r="C107" s="1" t="s">
        <v>2483</v>
      </c>
      <c r="D107" s="1" t="s">
        <v>2484</v>
      </c>
      <c r="E107" s="1" t="s">
        <v>239</v>
      </c>
      <c r="H107" s="1" t="s">
        <v>813</v>
      </c>
      <c r="I107" s="1" t="s">
        <v>2485</v>
      </c>
      <c r="L107" s="1" t="s">
        <v>2486</v>
      </c>
      <c r="M107" s="1" t="s">
        <v>2487</v>
      </c>
      <c r="N107" s="1" t="s">
        <v>233</v>
      </c>
    </row>
    <row r="108" spans="3:14" ht="12.75" customHeight="1">
      <c r="C108" s="1" t="s">
        <v>2483</v>
      </c>
      <c r="D108" s="1" t="s">
        <v>40</v>
      </c>
      <c r="E108" s="1" t="s">
        <v>330</v>
      </c>
      <c r="H108" s="1" t="s">
        <v>2035</v>
      </c>
      <c r="M108" s="1" t="s">
        <v>2488</v>
      </c>
      <c r="N108" s="1" t="s">
        <v>96</v>
      </c>
    </row>
    <row r="109" spans="3:14" ht="12.75" customHeight="1">
      <c r="C109" s="1" t="s">
        <v>1065</v>
      </c>
      <c r="D109" s="1" t="s">
        <v>2489</v>
      </c>
      <c r="E109" s="1" t="s">
        <v>221</v>
      </c>
      <c r="H109" s="1" t="s">
        <v>866</v>
      </c>
      <c r="I109" s="1" t="s">
        <v>2490</v>
      </c>
      <c r="M109" s="1" t="s">
        <v>2491</v>
      </c>
      <c r="N109" s="1" t="s">
        <v>233</v>
      </c>
    </row>
    <row r="110" spans="3:14" ht="12.75" customHeight="1">
      <c r="C110" s="1" t="s">
        <v>2492</v>
      </c>
      <c r="D110" s="1" t="s">
        <v>658</v>
      </c>
      <c r="E110" s="1" t="s">
        <v>215</v>
      </c>
      <c r="M110" s="1" t="s">
        <v>692</v>
      </c>
      <c r="N110" s="1" t="s">
        <v>186</v>
      </c>
    </row>
    <row r="111" spans="3:14" ht="12.75" customHeight="1">
      <c r="C111" s="1" t="s">
        <v>2493</v>
      </c>
      <c r="D111" s="1" t="s">
        <v>431</v>
      </c>
      <c r="E111" s="1" t="s">
        <v>947</v>
      </c>
      <c r="H111" s="1" t="s">
        <v>2494</v>
      </c>
      <c r="I111" s="1" t="s">
        <v>2495</v>
      </c>
      <c r="M111" s="1" t="s">
        <v>185</v>
      </c>
      <c r="N111" s="1" t="s">
        <v>2496</v>
      </c>
    </row>
    <row r="112" spans="3:14" ht="12.75" customHeight="1">
      <c r="C112" s="1" t="s">
        <v>2497</v>
      </c>
      <c r="D112" s="1" t="s">
        <v>2498</v>
      </c>
      <c r="E112" s="1" t="s">
        <v>281</v>
      </c>
      <c r="M112" s="1" t="s">
        <v>2499</v>
      </c>
      <c r="N112" s="1" t="s">
        <v>233</v>
      </c>
    </row>
    <row r="113" spans="3:14" ht="12.75" customHeight="1">
      <c r="C113" s="1" t="s">
        <v>2500</v>
      </c>
      <c r="D113" s="1" t="s">
        <v>214</v>
      </c>
      <c r="E113" s="1" t="s">
        <v>1300</v>
      </c>
      <c r="H113" s="1" t="s">
        <v>240</v>
      </c>
      <c r="M113" s="1" t="s">
        <v>2501</v>
      </c>
      <c r="N113" s="1" t="s">
        <v>233</v>
      </c>
    </row>
    <row r="114" spans="3:16" ht="12.75" customHeight="1">
      <c r="C114" s="1" t="s">
        <v>2502</v>
      </c>
      <c r="D114" s="1" t="s">
        <v>882</v>
      </c>
      <c r="E114" s="1" t="s">
        <v>281</v>
      </c>
      <c r="L114" s="1" t="s">
        <v>2503</v>
      </c>
      <c r="M114" s="1" t="s">
        <v>2504</v>
      </c>
      <c r="N114" s="1" t="s">
        <v>340</v>
      </c>
      <c r="P114" s="1" t="s">
        <v>2505</v>
      </c>
    </row>
    <row r="115" spans="3:19" ht="12.75" customHeight="1">
      <c r="C115" s="1" t="s">
        <v>2506</v>
      </c>
      <c r="D115" s="1" t="s">
        <v>2507</v>
      </c>
      <c r="E115" s="1" t="s">
        <v>239</v>
      </c>
      <c r="I115" s="1" t="s">
        <v>2508</v>
      </c>
      <c r="L115" s="1" t="s">
        <v>2509</v>
      </c>
      <c r="M115" s="1" t="s">
        <v>2510</v>
      </c>
      <c r="N115" s="1" t="s">
        <v>768</v>
      </c>
      <c r="P115" s="1" t="s">
        <v>2511</v>
      </c>
      <c r="S115" s="1" t="s">
        <v>2512</v>
      </c>
    </row>
    <row r="116" spans="3:19" ht="12.75" customHeight="1">
      <c r="C116" s="1" t="s">
        <v>2513</v>
      </c>
      <c r="D116" s="1" t="s">
        <v>795</v>
      </c>
      <c r="E116" s="1" t="s">
        <v>2514</v>
      </c>
      <c r="H116" s="1" t="s">
        <v>240</v>
      </c>
      <c r="J116" s="1" t="s">
        <v>120</v>
      </c>
      <c r="L116" s="1" t="s">
        <v>2515</v>
      </c>
      <c r="M116" s="1" t="s">
        <v>1855</v>
      </c>
      <c r="N116" s="1" t="s">
        <v>19</v>
      </c>
      <c r="R116" s="1" t="s">
        <v>2516</v>
      </c>
      <c r="S116" s="1" t="s">
        <v>2517</v>
      </c>
    </row>
    <row r="117" spans="3:19" ht="12.75" customHeight="1">
      <c r="C117" s="1" t="s">
        <v>2518</v>
      </c>
      <c r="D117" s="1" t="s">
        <v>2519</v>
      </c>
      <c r="E117" s="1" t="s">
        <v>540</v>
      </c>
      <c r="L117" s="1" t="s">
        <v>2520</v>
      </c>
      <c r="M117" s="1" t="s">
        <v>2521</v>
      </c>
      <c r="N117" s="1" t="s">
        <v>2522</v>
      </c>
      <c r="Q117" s="1" t="s">
        <v>2523</v>
      </c>
      <c r="S117" s="1" t="s">
        <v>2524</v>
      </c>
    </row>
    <row r="118" spans="3:17" ht="12.75" customHeight="1">
      <c r="C118" s="1" t="s">
        <v>2525</v>
      </c>
      <c r="D118" s="1" t="s">
        <v>2313</v>
      </c>
      <c r="E118" s="1" t="s">
        <v>965</v>
      </c>
      <c r="H118" s="1" t="s">
        <v>240</v>
      </c>
      <c r="L118" s="1" t="s">
        <v>2314</v>
      </c>
      <c r="M118" s="1" t="s">
        <v>1183</v>
      </c>
      <c r="N118" s="1" t="s">
        <v>233</v>
      </c>
      <c r="Q118" s="1" t="s">
        <v>2113</v>
      </c>
    </row>
    <row r="119" spans="3:19" ht="12.75" customHeight="1">
      <c r="C119" s="1" t="s">
        <v>2114</v>
      </c>
      <c r="D119" s="1" t="s">
        <v>2115</v>
      </c>
      <c r="E119" s="1" t="s">
        <v>202</v>
      </c>
      <c r="L119" s="1" t="s">
        <v>2116</v>
      </c>
      <c r="M119" s="1" t="s">
        <v>595</v>
      </c>
      <c r="N119" s="1" t="s">
        <v>7</v>
      </c>
      <c r="P119" s="1" t="s">
        <v>2511</v>
      </c>
      <c r="S119" s="1" t="s">
        <v>2117</v>
      </c>
    </row>
    <row r="120" spans="3:19" ht="12.75" customHeight="1">
      <c r="C120" s="1" t="s">
        <v>2114</v>
      </c>
      <c r="D120" s="1" t="s">
        <v>2118</v>
      </c>
      <c r="E120" s="1" t="s">
        <v>66</v>
      </c>
      <c r="J120" s="1" t="s">
        <v>66</v>
      </c>
      <c r="K120" s="1" t="s">
        <v>2119</v>
      </c>
      <c r="L120" s="1" t="s">
        <v>2120</v>
      </c>
      <c r="M120" s="1" t="s">
        <v>2121</v>
      </c>
      <c r="N120" s="1" t="s">
        <v>196</v>
      </c>
      <c r="R120" s="1" t="s">
        <v>2122</v>
      </c>
      <c r="S120" s="1" t="s">
        <v>2123</v>
      </c>
    </row>
    <row r="121" spans="3:18" ht="12.75" customHeight="1">
      <c r="C121" s="1" t="s">
        <v>2124</v>
      </c>
      <c r="D121" s="1" t="s">
        <v>2125</v>
      </c>
      <c r="E121" s="1" t="s">
        <v>120</v>
      </c>
      <c r="F121" s="1" t="s">
        <v>2393</v>
      </c>
      <c r="I121" s="1" t="s">
        <v>2126</v>
      </c>
      <c r="J121" s="1" t="s">
        <v>202</v>
      </c>
      <c r="K121" s="1" t="s">
        <v>2127</v>
      </c>
      <c r="M121" s="1" t="s">
        <v>2128</v>
      </c>
      <c r="N121" s="1" t="s">
        <v>7</v>
      </c>
      <c r="Q121" s="1" t="s">
        <v>66</v>
      </c>
      <c r="R121" s="1" t="s">
        <v>2129</v>
      </c>
    </row>
    <row r="122" spans="3:17" ht="12.75" customHeight="1">
      <c r="C122" s="1" t="s">
        <v>2130</v>
      </c>
      <c r="D122" s="1" t="s">
        <v>2131</v>
      </c>
      <c r="E122" s="1" t="s">
        <v>2269</v>
      </c>
      <c r="H122" s="1" t="s">
        <v>660</v>
      </c>
      <c r="I122" s="1" t="s">
        <v>850</v>
      </c>
      <c r="L122" s="1" t="s">
        <v>2132</v>
      </c>
      <c r="M122" s="1" t="s">
        <v>258</v>
      </c>
      <c r="N122" s="1" t="s">
        <v>196</v>
      </c>
      <c r="Q122" s="1" t="s">
        <v>2133</v>
      </c>
    </row>
    <row r="123" spans="3:18" ht="12.75" customHeight="1">
      <c r="C123" s="1" t="s">
        <v>2134</v>
      </c>
      <c r="D123" s="1" t="s">
        <v>2034</v>
      </c>
      <c r="E123" s="1" t="s">
        <v>202</v>
      </c>
      <c r="F123" s="1" t="s">
        <v>2135</v>
      </c>
      <c r="M123" s="1" t="s">
        <v>2136</v>
      </c>
      <c r="N123" s="1" t="s">
        <v>7</v>
      </c>
      <c r="Q123" s="1" t="s">
        <v>330</v>
      </c>
      <c r="R123" s="1" t="s">
        <v>2137</v>
      </c>
    </row>
    <row r="124" spans="3:17" ht="12.75" customHeight="1">
      <c r="C124" s="1" t="s">
        <v>2138</v>
      </c>
      <c r="D124" s="1" t="s">
        <v>2139</v>
      </c>
      <c r="E124" s="1" t="s">
        <v>239</v>
      </c>
      <c r="F124" s="1" t="s">
        <v>2135</v>
      </c>
      <c r="H124" s="1" t="s">
        <v>2140</v>
      </c>
      <c r="I124" s="1" t="s">
        <v>850</v>
      </c>
      <c r="M124" s="1" t="s">
        <v>2141</v>
      </c>
      <c r="N124" s="1" t="s">
        <v>555</v>
      </c>
      <c r="Q124" s="1" t="s">
        <v>2142</v>
      </c>
    </row>
    <row r="125" spans="3:17" ht="12.75" customHeight="1">
      <c r="C125" s="1" t="s">
        <v>2143</v>
      </c>
      <c r="D125" s="1" t="s">
        <v>708</v>
      </c>
      <c r="E125" s="1" t="s">
        <v>202</v>
      </c>
      <c r="F125" s="1" t="s">
        <v>2135</v>
      </c>
      <c r="H125" s="1" t="s">
        <v>2144</v>
      </c>
      <c r="I125" s="1" t="s">
        <v>850</v>
      </c>
      <c r="K125" s="1" t="s">
        <v>2145</v>
      </c>
      <c r="M125" s="1" t="s">
        <v>2146</v>
      </c>
      <c r="N125" s="1" t="s">
        <v>7</v>
      </c>
      <c r="Q125" s="1" t="s">
        <v>266</v>
      </c>
    </row>
    <row r="126" spans="3:17" ht="12.75" customHeight="1">
      <c r="C126" s="1" t="s">
        <v>2147</v>
      </c>
      <c r="D126" s="1" t="s">
        <v>2148</v>
      </c>
      <c r="E126" s="1" t="s">
        <v>120</v>
      </c>
      <c r="F126" s="1" t="s">
        <v>2135</v>
      </c>
      <c r="H126" s="1" t="s">
        <v>240</v>
      </c>
      <c r="J126" s="1" t="s">
        <v>330</v>
      </c>
      <c r="M126" s="1" t="s">
        <v>2149</v>
      </c>
      <c r="N126" s="1" t="s">
        <v>96</v>
      </c>
      <c r="Q126" s="1" t="s">
        <v>2150</v>
      </c>
    </row>
    <row r="127" spans="3:17" ht="12.75" customHeight="1">
      <c r="C127" s="1" t="s">
        <v>2151</v>
      </c>
      <c r="D127" s="1" t="s">
        <v>2152</v>
      </c>
      <c r="E127" s="1" t="s">
        <v>522</v>
      </c>
      <c r="J127" s="1" t="s">
        <v>2153</v>
      </c>
      <c r="M127" s="1" t="s">
        <v>1486</v>
      </c>
      <c r="N127" s="1" t="s">
        <v>2154</v>
      </c>
      <c r="Q127" s="1" t="s">
        <v>2155</v>
      </c>
    </row>
    <row r="128" spans="3:14" ht="12.75" customHeight="1">
      <c r="C128" s="1" t="s">
        <v>2151</v>
      </c>
      <c r="D128" s="1" t="s">
        <v>2156</v>
      </c>
      <c r="E128" s="1" t="s">
        <v>1157</v>
      </c>
      <c r="F128" s="1" t="s">
        <v>2157</v>
      </c>
      <c r="M128" s="1" t="s">
        <v>2149</v>
      </c>
      <c r="N128" s="1" t="s">
        <v>340</v>
      </c>
    </row>
    <row r="129" spans="3:14" ht="12.75" customHeight="1">
      <c r="C129" s="1" t="s">
        <v>2377</v>
      </c>
      <c r="D129" s="1" t="s">
        <v>630</v>
      </c>
      <c r="E129" s="1" t="s">
        <v>202</v>
      </c>
      <c r="I129" s="1" t="s">
        <v>2590</v>
      </c>
      <c r="M129" s="1" t="s">
        <v>1155</v>
      </c>
      <c r="N129" s="1" t="s">
        <v>555</v>
      </c>
    </row>
    <row r="130" spans="3:14" ht="12.75" customHeight="1">
      <c r="C130" s="1" t="s">
        <v>2591</v>
      </c>
      <c r="D130" s="1" t="s">
        <v>1863</v>
      </c>
      <c r="E130" s="1" t="s">
        <v>227</v>
      </c>
      <c r="M130" s="1" t="s">
        <v>1081</v>
      </c>
      <c r="N130" s="1" t="s">
        <v>340</v>
      </c>
    </row>
    <row r="131" spans="3:14" ht="12.75" customHeight="1">
      <c r="C131" s="1" t="s">
        <v>2591</v>
      </c>
      <c r="D131" s="1" t="s">
        <v>590</v>
      </c>
      <c r="E131" s="1" t="s">
        <v>197</v>
      </c>
      <c r="I131" s="1" t="s">
        <v>1755</v>
      </c>
      <c r="M131" s="1" t="s">
        <v>1270</v>
      </c>
      <c r="N131" s="1" t="s">
        <v>7</v>
      </c>
    </row>
    <row r="132" spans="3:14" ht="12.75" customHeight="1">
      <c r="C132" s="1" t="s">
        <v>2591</v>
      </c>
      <c r="D132" s="1" t="s">
        <v>1270</v>
      </c>
      <c r="E132" s="1" t="s">
        <v>221</v>
      </c>
      <c r="I132" s="1" t="s">
        <v>1755</v>
      </c>
      <c r="M132" s="1" t="s">
        <v>590</v>
      </c>
      <c r="N132" s="1" t="s">
        <v>768</v>
      </c>
    </row>
    <row r="133" spans="3:17" ht="12.75" customHeight="1">
      <c r="C133" s="1" t="s">
        <v>2592</v>
      </c>
      <c r="D133" s="1" t="s">
        <v>2593</v>
      </c>
      <c r="E133" s="1" t="s">
        <v>120</v>
      </c>
      <c r="I133" s="1" t="s">
        <v>2590</v>
      </c>
      <c r="M133" s="1" t="s">
        <v>2594</v>
      </c>
      <c r="N133" s="1" t="s">
        <v>340</v>
      </c>
      <c r="Q133" s="1" t="s">
        <v>202</v>
      </c>
    </row>
    <row r="134" spans="3:14" ht="12.75" customHeight="1">
      <c r="C134" s="1" t="s">
        <v>2595</v>
      </c>
      <c r="D134" s="1" t="s">
        <v>431</v>
      </c>
      <c r="E134" s="1" t="s">
        <v>2596</v>
      </c>
      <c r="M134" s="1" t="s">
        <v>2597</v>
      </c>
      <c r="N134" s="1" t="s">
        <v>2598</v>
      </c>
    </row>
    <row r="135" spans="3:14" ht="12.75" customHeight="1">
      <c r="C135" s="1" t="s">
        <v>2599</v>
      </c>
      <c r="D135" s="1" t="s">
        <v>374</v>
      </c>
      <c r="E135" s="1" t="s">
        <v>221</v>
      </c>
      <c r="M135" s="1" t="s">
        <v>532</v>
      </c>
      <c r="N135" s="1" t="s">
        <v>340</v>
      </c>
    </row>
    <row r="136" spans="3:14" ht="12.75" customHeight="1">
      <c r="C136" s="1" t="s">
        <v>2600</v>
      </c>
      <c r="D136" s="1" t="s">
        <v>2601</v>
      </c>
      <c r="E136" s="1" t="s">
        <v>221</v>
      </c>
      <c r="M136" s="1" t="s">
        <v>494</v>
      </c>
      <c r="N136" s="1" t="s">
        <v>186</v>
      </c>
    </row>
    <row r="137" spans="3:14" ht="12.75" customHeight="1">
      <c r="C137" s="1" t="s">
        <v>2602</v>
      </c>
      <c r="D137" s="1" t="s">
        <v>494</v>
      </c>
      <c r="E137" s="1" t="s">
        <v>202</v>
      </c>
      <c r="M137" s="1" t="s">
        <v>2603</v>
      </c>
      <c r="N137" s="1" t="s">
        <v>19</v>
      </c>
    </row>
    <row r="138" spans="3:14" ht="12.75" customHeight="1">
      <c r="C138" s="1" t="s">
        <v>2604</v>
      </c>
      <c r="D138" s="1" t="s">
        <v>901</v>
      </c>
      <c r="E138" s="1" t="s">
        <v>330</v>
      </c>
      <c r="M138" s="1" t="s">
        <v>2605</v>
      </c>
      <c r="N138" s="1" t="s">
        <v>7</v>
      </c>
    </row>
    <row r="139" spans="3:14" ht="12.75" customHeight="1">
      <c r="C139" s="1" t="s">
        <v>2606</v>
      </c>
      <c r="D139" s="1" t="s">
        <v>2607</v>
      </c>
      <c r="E139" s="1" t="s">
        <v>239</v>
      </c>
      <c r="M139" s="1" t="s">
        <v>2608</v>
      </c>
      <c r="N139" s="1" t="s">
        <v>233</v>
      </c>
    </row>
    <row r="140" spans="3:16" ht="12.75" customHeight="1">
      <c r="C140" s="1" t="s">
        <v>2609</v>
      </c>
      <c r="D140" s="1" t="s">
        <v>1863</v>
      </c>
      <c r="E140" s="1" t="s">
        <v>2610</v>
      </c>
      <c r="M140" s="1" t="s">
        <v>2611</v>
      </c>
      <c r="N140" s="1" t="s">
        <v>768</v>
      </c>
      <c r="P140" s="1" t="s">
        <v>2413</v>
      </c>
    </row>
    <row r="141" spans="3:16" ht="12.75" customHeight="1">
      <c r="C141" s="1" t="s">
        <v>2609</v>
      </c>
      <c r="D141" s="1" t="s">
        <v>1286</v>
      </c>
      <c r="E141" s="1" t="s">
        <v>120</v>
      </c>
      <c r="I141" s="1" t="s">
        <v>2612</v>
      </c>
      <c r="M141" s="1" t="s">
        <v>2613</v>
      </c>
      <c r="N141" s="1" t="s">
        <v>65</v>
      </c>
      <c r="P141" s="1" t="s">
        <v>2413</v>
      </c>
    </row>
    <row r="142" spans="3:16" ht="12.75" customHeight="1">
      <c r="C142" s="1" t="s">
        <v>2614</v>
      </c>
      <c r="D142" s="1" t="s">
        <v>2615</v>
      </c>
      <c r="E142" s="1" t="s">
        <v>239</v>
      </c>
      <c r="M142" s="1" t="s">
        <v>2616</v>
      </c>
      <c r="N142" s="1" t="s">
        <v>245</v>
      </c>
      <c r="P142" s="1" t="s">
        <v>2413</v>
      </c>
    </row>
    <row r="143" spans="3:14" ht="12.75" customHeight="1">
      <c r="C143" s="1" t="s">
        <v>2614</v>
      </c>
      <c r="D143" s="1" t="s">
        <v>2617</v>
      </c>
      <c r="E143" s="1" t="s">
        <v>120</v>
      </c>
      <c r="M143" s="1" t="s">
        <v>649</v>
      </c>
      <c r="N143" s="1" t="s">
        <v>555</v>
      </c>
    </row>
    <row r="144" spans="3:14" ht="12.75" customHeight="1">
      <c r="C144" s="1" t="s">
        <v>2618</v>
      </c>
      <c r="D144" s="1" t="s">
        <v>1160</v>
      </c>
      <c r="E144" s="1" t="s">
        <v>202</v>
      </c>
      <c r="M144" s="1" t="s">
        <v>2619</v>
      </c>
      <c r="N144" s="1" t="s">
        <v>555</v>
      </c>
    </row>
    <row r="145" spans="3:14" ht="12.75" customHeight="1">
      <c r="C145" s="1" t="s">
        <v>2620</v>
      </c>
      <c r="D145" s="1" t="s">
        <v>2601</v>
      </c>
      <c r="E145" s="1" t="s">
        <v>202</v>
      </c>
      <c r="H145" s="1" t="s">
        <v>2621</v>
      </c>
      <c r="M145" s="1" t="s">
        <v>2622</v>
      </c>
      <c r="N145" s="1" t="s">
        <v>2623</v>
      </c>
    </row>
    <row r="146" spans="3:14" ht="12.75" customHeight="1">
      <c r="C146" s="1" t="s">
        <v>2624</v>
      </c>
      <c r="D146" s="1" t="s">
        <v>1855</v>
      </c>
      <c r="E146" s="1" t="s">
        <v>202</v>
      </c>
      <c r="M146" s="1" t="s">
        <v>40</v>
      </c>
      <c r="N146" s="1" t="s">
        <v>7</v>
      </c>
    </row>
    <row r="147" spans="3:14" ht="12.75" customHeight="1">
      <c r="C147" s="1" t="s">
        <v>2625</v>
      </c>
      <c r="D147" s="1" t="s">
        <v>1920</v>
      </c>
      <c r="E147" s="1" t="s">
        <v>281</v>
      </c>
      <c r="M147" s="1" t="s">
        <v>15</v>
      </c>
      <c r="N147" s="1" t="s">
        <v>96</v>
      </c>
    </row>
    <row r="148" spans="3:14" ht="12.75" customHeight="1">
      <c r="C148" s="1" t="s">
        <v>2626</v>
      </c>
      <c r="D148" s="1" t="s">
        <v>2627</v>
      </c>
      <c r="E148" s="1" t="s">
        <v>126</v>
      </c>
      <c r="M148" s="1" t="s">
        <v>1863</v>
      </c>
      <c r="N148" s="1" t="s">
        <v>7</v>
      </c>
    </row>
    <row r="149" spans="3:14" ht="12.75" customHeight="1">
      <c r="C149" s="1" t="s">
        <v>2628</v>
      </c>
      <c r="D149" s="1" t="s">
        <v>572</v>
      </c>
      <c r="E149" s="1" t="s">
        <v>66</v>
      </c>
      <c r="M149" s="1" t="s">
        <v>2629</v>
      </c>
      <c r="N149" s="1" t="s">
        <v>555</v>
      </c>
    </row>
    <row r="150" spans="3:14" ht="12.75" customHeight="1">
      <c r="C150" s="1" t="s">
        <v>2630</v>
      </c>
      <c r="D150" s="1" t="s">
        <v>397</v>
      </c>
      <c r="E150" s="1" t="s">
        <v>330</v>
      </c>
      <c r="I150" s="1" t="s">
        <v>850</v>
      </c>
      <c r="M150" s="1" t="s">
        <v>2631</v>
      </c>
      <c r="N150" s="1" t="s">
        <v>96</v>
      </c>
    </row>
    <row r="151" spans="3:14" ht="12.75" customHeight="1">
      <c r="C151" s="1" t="s">
        <v>2632</v>
      </c>
      <c r="D151" s="1" t="s">
        <v>1270</v>
      </c>
      <c r="E151" s="1" t="s">
        <v>266</v>
      </c>
      <c r="M151" s="1" t="s">
        <v>2633</v>
      </c>
      <c r="N151" s="1" t="s">
        <v>540</v>
      </c>
    </row>
    <row r="152" spans="3:14" ht="12.75" customHeight="1">
      <c r="C152" s="1" t="s">
        <v>2634</v>
      </c>
      <c r="D152" s="1" t="s">
        <v>64</v>
      </c>
      <c r="E152" s="1" t="s">
        <v>202</v>
      </c>
      <c r="M152" s="1" t="s">
        <v>2635</v>
      </c>
      <c r="N152" s="1" t="s">
        <v>7</v>
      </c>
    </row>
    <row r="153" spans="3:14" ht="12.75" customHeight="1">
      <c r="C153" s="1" t="s">
        <v>2636</v>
      </c>
      <c r="D153" s="1" t="s">
        <v>2637</v>
      </c>
      <c r="E153" s="1" t="s">
        <v>202</v>
      </c>
      <c r="M153" s="1" t="s">
        <v>1971</v>
      </c>
      <c r="N153" s="1" t="s">
        <v>340</v>
      </c>
    </row>
    <row r="154" spans="3:14" ht="12.75" customHeight="1">
      <c r="C154" s="1" t="s">
        <v>2636</v>
      </c>
      <c r="D154" s="1" t="s">
        <v>2018</v>
      </c>
      <c r="E154" s="1" t="s">
        <v>120</v>
      </c>
      <c r="M154" s="1" t="s">
        <v>1183</v>
      </c>
      <c r="N154" s="1" t="s">
        <v>233</v>
      </c>
    </row>
    <row r="155" spans="3:14" ht="12.75" customHeight="1">
      <c r="C155" s="1" t="s">
        <v>2638</v>
      </c>
      <c r="D155" s="1" t="s">
        <v>2639</v>
      </c>
      <c r="E155" s="1" t="s">
        <v>239</v>
      </c>
      <c r="M155" s="1" t="s">
        <v>2640</v>
      </c>
      <c r="N155" s="1" t="s">
        <v>96</v>
      </c>
    </row>
    <row r="156" spans="3:14" ht="12.75" customHeight="1">
      <c r="C156" s="1" t="s">
        <v>2641</v>
      </c>
      <c r="D156" s="1" t="s">
        <v>2642</v>
      </c>
      <c r="E156" s="1" t="s">
        <v>239</v>
      </c>
      <c r="M156" s="1" t="s">
        <v>2643</v>
      </c>
      <c r="N156" s="1" t="s">
        <v>96</v>
      </c>
    </row>
    <row r="157" spans="3:14" ht="12.75" customHeight="1">
      <c r="C157" s="1" t="s">
        <v>2644</v>
      </c>
      <c r="D157" s="1" t="s">
        <v>590</v>
      </c>
      <c r="E157" s="1" t="s">
        <v>330</v>
      </c>
      <c r="H157" s="1" t="s">
        <v>660</v>
      </c>
      <c r="I157" s="1" t="s">
        <v>2645</v>
      </c>
      <c r="L157" s="1" t="s">
        <v>2421</v>
      </c>
      <c r="M157" s="1" t="s">
        <v>1183</v>
      </c>
      <c r="N157" s="1" t="s">
        <v>768</v>
      </c>
    </row>
    <row r="158" spans="3:14" ht="12.75" customHeight="1">
      <c r="C158" s="1" t="s">
        <v>2644</v>
      </c>
      <c r="D158" s="1" t="s">
        <v>1081</v>
      </c>
      <c r="E158" s="1" t="s">
        <v>197</v>
      </c>
      <c r="M158" s="1" t="s">
        <v>2422</v>
      </c>
      <c r="N158" s="1" t="s">
        <v>555</v>
      </c>
    </row>
    <row r="159" spans="3:16" ht="12.75" customHeight="1">
      <c r="C159" s="1" t="s">
        <v>2423</v>
      </c>
      <c r="D159" s="1" t="s">
        <v>889</v>
      </c>
      <c r="E159" s="1" t="s">
        <v>202</v>
      </c>
      <c r="M159" s="1" t="s">
        <v>532</v>
      </c>
      <c r="N159" s="1" t="s">
        <v>96</v>
      </c>
      <c r="P159" s="1" t="s">
        <v>2424</v>
      </c>
    </row>
    <row r="160" spans="3:19" ht="12.75" customHeight="1">
      <c r="C160" s="1" t="s">
        <v>2212</v>
      </c>
      <c r="D160" s="1" t="s">
        <v>55</v>
      </c>
      <c r="E160" s="1" t="s">
        <v>202</v>
      </c>
      <c r="I160" s="1" t="s">
        <v>6145</v>
      </c>
      <c r="M160" s="1" t="s">
        <v>612</v>
      </c>
      <c r="N160" s="1" t="s">
        <v>7</v>
      </c>
      <c r="S160" s="1" t="s">
        <v>54</v>
      </c>
    </row>
    <row r="161" spans="3:14" ht="12.75" customHeight="1">
      <c r="C161" s="1" t="s">
        <v>2213</v>
      </c>
      <c r="D161" s="1" t="s">
        <v>237</v>
      </c>
      <c r="E161" s="1" t="s">
        <v>239</v>
      </c>
      <c r="M161" s="1" t="s">
        <v>2214</v>
      </c>
      <c r="N161" s="1" t="s">
        <v>7</v>
      </c>
    </row>
    <row r="162" spans="3:14" ht="12.75" customHeight="1">
      <c r="C162" s="1" t="s">
        <v>2215</v>
      </c>
      <c r="D162" s="1" t="s">
        <v>2170</v>
      </c>
      <c r="E162" s="1" t="s">
        <v>239</v>
      </c>
      <c r="M162" s="1" t="s">
        <v>2216</v>
      </c>
      <c r="N162" s="1" t="s">
        <v>540</v>
      </c>
    </row>
    <row r="163" spans="3:14" ht="12.75" customHeight="1">
      <c r="C163" s="1" t="s">
        <v>2217</v>
      </c>
      <c r="D163" s="1" t="s">
        <v>658</v>
      </c>
      <c r="E163" s="1" t="s">
        <v>197</v>
      </c>
      <c r="H163" s="1" t="s">
        <v>660</v>
      </c>
      <c r="I163" s="1" t="s">
        <v>2218</v>
      </c>
      <c r="K163" s="1" t="s">
        <v>2219</v>
      </c>
      <c r="L163" s="1" t="s">
        <v>2220</v>
      </c>
      <c r="M163" s="1" t="s">
        <v>2221</v>
      </c>
      <c r="N163" s="1" t="s">
        <v>555</v>
      </c>
    </row>
    <row r="164" spans="3:14" ht="12.75" customHeight="1">
      <c r="C164" s="1" t="s">
        <v>2222</v>
      </c>
      <c r="D164" s="1" t="s">
        <v>668</v>
      </c>
      <c r="E164" s="1" t="s">
        <v>126</v>
      </c>
      <c r="I164" s="1" t="s">
        <v>2223</v>
      </c>
      <c r="M164" s="1" t="s">
        <v>223</v>
      </c>
      <c r="N164" s="1" t="s">
        <v>19</v>
      </c>
    </row>
    <row r="165" spans="3:19" ht="12.75" customHeight="1">
      <c r="C165" s="1" t="s">
        <v>2224</v>
      </c>
      <c r="D165" s="1" t="s">
        <v>1005</v>
      </c>
      <c r="E165" s="1" t="s">
        <v>302</v>
      </c>
      <c r="M165" s="1" t="s">
        <v>140</v>
      </c>
      <c r="N165" s="1" t="s">
        <v>7</v>
      </c>
      <c r="S165" s="1" t="s">
        <v>2225</v>
      </c>
    </row>
    <row r="166" spans="3:14" ht="12.75" customHeight="1">
      <c r="C166" s="1" t="s">
        <v>2224</v>
      </c>
      <c r="D166" s="1" t="s">
        <v>2226</v>
      </c>
      <c r="E166" s="1" t="s">
        <v>227</v>
      </c>
      <c r="M166" s="1" t="s">
        <v>2227</v>
      </c>
      <c r="N166" s="1" t="s">
        <v>2228</v>
      </c>
    </row>
    <row r="167" spans="3:14" ht="12.75" customHeight="1">
      <c r="C167" s="1" t="s">
        <v>2229</v>
      </c>
      <c r="D167" s="1" t="s">
        <v>2230</v>
      </c>
      <c r="E167" s="1" t="s">
        <v>330</v>
      </c>
      <c r="M167" s="1" t="s">
        <v>2231</v>
      </c>
      <c r="N167" s="1" t="s">
        <v>186</v>
      </c>
    </row>
    <row r="168" spans="3:14" ht="12.75" customHeight="1">
      <c r="C168" s="1" t="s">
        <v>2229</v>
      </c>
      <c r="D168" s="1" t="s">
        <v>2521</v>
      </c>
      <c r="E168" s="1" t="s">
        <v>221</v>
      </c>
      <c r="M168" s="1" t="s">
        <v>2034</v>
      </c>
      <c r="N168" s="1" t="s">
        <v>2232</v>
      </c>
    </row>
    <row r="169" spans="3:14" ht="12.75" customHeight="1">
      <c r="C169" s="1" t="s">
        <v>2233</v>
      </c>
      <c r="D169" s="1" t="s">
        <v>1856</v>
      </c>
      <c r="E169" s="1" t="s">
        <v>221</v>
      </c>
      <c r="M169" s="1" t="s">
        <v>988</v>
      </c>
      <c r="N169" s="1" t="s">
        <v>2232</v>
      </c>
    </row>
    <row r="170" spans="3:14" ht="12.75" customHeight="1">
      <c r="C170" s="1" t="s">
        <v>2233</v>
      </c>
      <c r="D170" s="1" t="s">
        <v>2234</v>
      </c>
      <c r="E170" s="1" t="s">
        <v>2235</v>
      </c>
      <c r="M170" s="1" t="s">
        <v>2236</v>
      </c>
      <c r="N170" s="1" t="s">
        <v>7</v>
      </c>
    </row>
    <row r="171" spans="3:14" ht="12.75" customHeight="1">
      <c r="C171" s="1" t="s">
        <v>2237</v>
      </c>
      <c r="D171" s="1" t="s">
        <v>214</v>
      </c>
      <c r="E171" s="1" t="s">
        <v>197</v>
      </c>
      <c r="M171" s="1" t="s">
        <v>2238</v>
      </c>
      <c r="N171" s="1" t="s">
        <v>96</v>
      </c>
    </row>
    <row r="172" spans="3:14" ht="12.75" customHeight="1">
      <c r="C172" s="1" t="s">
        <v>2237</v>
      </c>
      <c r="D172" s="1" t="s">
        <v>2239</v>
      </c>
      <c r="E172" s="1" t="s">
        <v>221</v>
      </c>
      <c r="I172" s="1" t="s">
        <v>371</v>
      </c>
      <c r="M172" s="1" t="s">
        <v>214</v>
      </c>
      <c r="N172" s="1" t="s">
        <v>96</v>
      </c>
    </row>
    <row r="173" spans="3:14" ht="12.75" customHeight="1">
      <c r="C173" s="1" t="s">
        <v>2240</v>
      </c>
      <c r="D173" s="1" t="s">
        <v>546</v>
      </c>
      <c r="E173" s="1" t="s">
        <v>120</v>
      </c>
      <c r="M173" s="1" t="s">
        <v>2241</v>
      </c>
      <c r="N173" s="1" t="s">
        <v>96</v>
      </c>
    </row>
    <row r="174" spans="3:14" ht="12.75" customHeight="1">
      <c r="C174" s="1" t="s">
        <v>2240</v>
      </c>
      <c r="D174" s="1" t="s">
        <v>2242</v>
      </c>
      <c r="E174" s="1" t="s">
        <v>281</v>
      </c>
      <c r="M174" s="1" t="s">
        <v>2243</v>
      </c>
      <c r="N174" s="1" t="s">
        <v>340</v>
      </c>
    </row>
    <row r="175" spans="3:16" ht="12.75" customHeight="1">
      <c r="C175" s="1" t="s">
        <v>2244</v>
      </c>
      <c r="D175" s="1" t="s">
        <v>2245</v>
      </c>
      <c r="E175" s="1" t="s">
        <v>221</v>
      </c>
      <c r="M175" s="1" t="s">
        <v>140</v>
      </c>
      <c r="N175" s="1" t="s">
        <v>233</v>
      </c>
      <c r="P175" s="1" t="s">
        <v>850</v>
      </c>
    </row>
    <row r="176" spans="3:18" ht="12.75" customHeight="1">
      <c r="C176" s="1" t="s">
        <v>2246</v>
      </c>
      <c r="D176" s="1" t="s">
        <v>2118</v>
      </c>
      <c r="E176" s="1" t="s">
        <v>227</v>
      </c>
      <c r="J176" s="1" t="s">
        <v>66</v>
      </c>
      <c r="K176" s="1" t="s">
        <v>2247</v>
      </c>
      <c r="M176" s="1" t="s">
        <v>701</v>
      </c>
      <c r="N176" s="1" t="s">
        <v>233</v>
      </c>
      <c r="Q176" s="1" t="s">
        <v>202</v>
      </c>
      <c r="R176" s="1" t="s">
        <v>2248</v>
      </c>
    </row>
    <row r="177" spans="3:14" ht="12.75" customHeight="1">
      <c r="C177" s="1" t="s">
        <v>2249</v>
      </c>
      <c r="D177" s="1" t="s">
        <v>2250</v>
      </c>
      <c r="E177" s="1" t="s">
        <v>202</v>
      </c>
      <c r="M177" s="1" t="s">
        <v>2251</v>
      </c>
      <c r="N177" s="1" t="s">
        <v>233</v>
      </c>
    </row>
    <row r="178" spans="3:14" ht="12.75" customHeight="1">
      <c r="C178" s="1" t="s">
        <v>2252</v>
      </c>
      <c r="D178" s="1" t="s">
        <v>2253</v>
      </c>
      <c r="E178" s="1" t="s">
        <v>215</v>
      </c>
      <c r="M178" s="1" t="s">
        <v>508</v>
      </c>
      <c r="N178" s="1" t="s">
        <v>340</v>
      </c>
    </row>
    <row r="179" spans="3:18" ht="12.75" customHeight="1">
      <c r="C179" s="1" t="s">
        <v>2254</v>
      </c>
      <c r="D179" s="1" t="s">
        <v>1486</v>
      </c>
      <c r="E179" s="1" t="s">
        <v>202</v>
      </c>
      <c r="I179" s="1" t="s">
        <v>1632</v>
      </c>
      <c r="L179" s="1" t="s">
        <v>2255</v>
      </c>
      <c r="M179" s="1" t="s">
        <v>692</v>
      </c>
      <c r="N179" s="1" t="s">
        <v>768</v>
      </c>
      <c r="R179" s="1" t="s">
        <v>2256</v>
      </c>
    </row>
    <row r="180" spans="3:14" ht="12.75" customHeight="1">
      <c r="C180" s="1" t="s">
        <v>2257</v>
      </c>
      <c r="D180" s="1" t="s">
        <v>988</v>
      </c>
      <c r="E180" s="1" t="s">
        <v>197</v>
      </c>
      <c r="M180" s="1" t="s">
        <v>2018</v>
      </c>
      <c r="N180" s="1" t="s">
        <v>96</v>
      </c>
    </row>
    <row r="181" spans="3:18" ht="12.75" customHeight="1">
      <c r="C181" s="1" t="s">
        <v>2258</v>
      </c>
      <c r="D181" s="1" t="s">
        <v>458</v>
      </c>
      <c r="E181" s="1" t="s">
        <v>197</v>
      </c>
      <c r="H181" s="1" t="s">
        <v>2259</v>
      </c>
      <c r="M181" s="1" t="s">
        <v>2260</v>
      </c>
      <c r="N181" s="1" t="s">
        <v>2263</v>
      </c>
      <c r="Q181" s="1" t="s">
        <v>2704</v>
      </c>
      <c r="R181" s="1" t="s">
        <v>2705</v>
      </c>
    </row>
    <row r="182" spans="3:14" ht="12.75" customHeight="1">
      <c r="C182" s="1" t="s">
        <v>2706</v>
      </c>
      <c r="D182" s="1" t="s">
        <v>679</v>
      </c>
      <c r="E182" s="1" t="s">
        <v>221</v>
      </c>
      <c r="M182" s="1" t="s">
        <v>140</v>
      </c>
      <c r="N182" s="1" t="s">
        <v>233</v>
      </c>
    </row>
    <row r="183" spans="3:14" ht="12.75" customHeight="1">
      <c r="C183" s="1" t="s">
        <v>2707</v>
      </c>
      <c r="D183" s="1" t="s">
        <v>119</v>
      </c>
      <c r="E183" s="1" t="s">
        <v>239</v>
      </c>
      <c r="M183" s="1" t="s">
        <v>2708</v>
      </c>
      <c r="N183" s="1" t="s">
        <v>96</v>
      </c>
    </row>
    <row r="184" spans="3:14" ht="12.75" customHeight="1">
      <c r="C184" s="1" t="s">
        <v>2709</v>
      </c>
      <c r="D184" s="1" t="s">
        <v>566</v>
      </c>
      <c r="E184" s="1" t="s">
        <v>197</v>
      </c>
      <c r="I184" s="1" t="s">
        <v>2413</v>
      </c>
      <c r="M184" s="1" t="s">
        <v>2710</v>
      </c>
      <c r="N184" s="1" t="s">
        <v>7</v>
      </c>
    </row>
    <row r="185" spans="3:14" ht="12.75" customHeight="1">
      <c r="C185" s="1" t="s">
        <v>2711</v>
      </c>
      <c r="D185" s="1" t="s">
        <v>1020</v>
      </c>
      <c r="E185" s="1" t="s">
        <v>330</v>
      </c>
      <c r="M185" s="1" t="s">
        <v>431</v>
      </c>
      <c r="N185" s="1" t="s">
        <v>920</v>
      </c>
    </row>
    <row r="186" spans="3:18" ht="12.75" customHeight="1">
      <c r="C186" s="1" t="s">
        <v>2712</v>
      </c>
      <c r="D186" s="1" t="s">
        <v>301</v>
      </c>
      <c r="E186" s="1" t="s">
        <v>141</v>
      </c>
      <c r="L186" s="1" t="s">
        <v>2713</v>
      </c>
      <c r="M186" s="1" t="s">
        <v>2714</v>
      </c>
      <c r="N186" s="1" t="s">
        <v>96</v>
      </c>
      <c r="P186" s="1" t="s">
        <v>2715</v>
      </c>
      <c r="Q186" s="1" t="s">
        <v>330</v>
      </c>
      <c r="R186" s="1" t="s">
        <v>2716</v>
      </c>
    </row>
    <row r="187" spans="3:14" ht="12.75" customHeight="1">
      <c r="C187" s="1" t="s">
        <v>2717</v>
      </c>
      <c r="D187" s="1" t="s">
        <v>374</v>
      </c>
      <c r="E187" s="1" t="s">
        <v>239</v>
      </c>
      <c r="M187" s="1" t="s">
        <v>1106</v>
      </c>
      <c r="N187" s="1" t="s">
        <v>7</v>
      </c>
    </row>
    <row r="188" spans="3:19" ht="12.75" customHeight="1">
      <c r="C188" s="1" t="s">
        <v>2718</v>
      </c>
      <c r="D188" s="1" t="s">
        <v>2719</v>
      </c>
      <c r="E188" s="1" t="s">
        <v>221</v>
      </c>
      <c r="J188" s="1" t="s">
        <v>202</v>
      </c>
      <c r="K188" s="1" t="s">
        <v>2720</v>
      </c>
      <c r="L188" s="1" t="s">
        <v>2721</v>
      </c>
      <c r="M188" s="1" t="s">
        <v>946</v>
      </c>
      <c r="N188" s="1" t="s">
        <v>7</v>
      </c>
      <c r="S188" s="1" t="s">
        <v>2722</v>
      </c>
    </row>
    <row r="189" spans="3:14" ht="12.75" customHeight="1">
      <c r="C189" s="1" t="s">
        <v>2723</v>
      </c>
      <c r="D189" s="1" t="s">
        <v>590</v>
      </c>
      <c r="E189" s="1" t="s">
        <v>120</v>
      </c>
      <c r="M189" s="1" t="s">
        <v>1855</v>
      </c>
      <c r="N189" s="1" t="s">
        <v>233</v>
      </c>
    </row>
    <row r="190" spans="3:14" ht="12.75" customHeight="1">
      <c r="C190" s="1" t="s">
        <v>2724</v>
      </c>
      <c r="D190" s="1" t="s">
        <v>1106</v>
      </c>
      <c r="E190" s="1" t="s">
        <v>202</v>
      </c>
      <c r="M190" s="1" t="s">
        <v>2272</v>
      </c>
      <c r="N190" s="1" t="s">
        <v>65</v>
      </c>
    </row>
    <row r="191" spans="3:18" ht="12.75" customHeight="1">
      <c r="C191" s="1" t="s">
        <v>2725</v>
      </c>
      <c r="D191" s="1" t="s">
        <v>1106</v>
      </c>
      <c r="E191" s="1" t="s">
        <v>215</v>
      </c>
      <c r="M191" s="1" t="s">
        <v>2726</v>
      </c>
      <c r="N191" s="1" t="s">
        <v>7</v>
      </c>
      <c r="R191" s="1" t="s">
        <v>2727</v>
      </c>
    </row>
    <row r="192" spans="3:14" ht="12.75" customHeight="1">
      <c r="C192" s="1" t="s">
        <v>2728</v>
      </c>
      <c r="D192" s="1" t="s">
        <v>2611</v>
      </c>
      <c r="E192" s="1" t="s">
        <v>442</v>
      </c>
      <c r="M192" s="1" t="s">
        <v>708</v>
      </c>
      <c r="N192" s="1" t="s">
        <v>886</v>
      </c>
    </row>
    <row r="193" spans="3:14" ht="12.75" customHeight="1">
      <c r="C193" s="1" t="s">
        <v>2729</v>
      </c>
      <c r="D193" s="1" t="s">
        <v>2730</v>
      </c>
      <c r="E193" s="1" t="s">
        <v>57</v>
      </c>
      <c r="H193" s="1" t="s">
        <v>2731</v>
      </c>
      <c r="L193" s="1" t="s">
        <v>2732</v>
      </c>
      <c r="M193" s="1" t="s">
        <v>125</v>
      </c>
      <c r="N193" s="1" t="s">
        <v>2733</v>
      </c>
    </row>
    <row r="194" spans="3:14" ht="12.75" customHeight="1">
      <c r="C194" s="1" t="s">
        <v>2734</v>
      </c>
      <c r="D194" s="1" t="s">
        <v>2735</v>
      </c>
      <c r="E194" s="1" t="s">
        <v>330</v>
      </c>
      <c r="M194" s="1" t="s">
        <v>988</v>
      </c>
      <c r="N194" s="1" t="s">
        <v>196</v>
      </c>
    </row>
    <row r="195" spans="3:14" ht="12.75" customHeight="1">
      <c r="C195" s="1" t="s">
        <v>2736</v>
      </c>
      <c r="D195" s="1" t="s">
        <v>2164</v>
      </c>
      <c r="E195" s="1" t="s">
        <v>227</v>
      </c>
      <c r="M195" s="1" t="s">
        <v>2737</v>
      </c>
      <c r="N195" s="1" t="s">
        <v>7</v>
      </c>
    </row>
    <row r="196" spans="3:14" ht="12.75" customHeight="1">
      <c r="C196" s="1" t="s">
        <v>2738</v>
      </c>
      <c r="D196" s="1" t="s">
        <v>2739</v>
      </c>
      <c r="E196" s="1" t="s">
        <v>120</v>
      </c>
      <c r="I196" s="1" t="s">
        <v>2740</v>
      </c>
      <c r="M196" s="1" t="s">
        <v>1927</v>
      </c>
      <c r="N196" s="1" t="s">
        <v>340</v>
      </c>
    </row>
    <row r="197" spans="3:14" ht="12.75" customHeight="1">
      <c r="C197" s="1" t="s">
        <v>2741</v>
      </c>
      <c r="D197" s="1" t="s">
        <v>2742</v>
      </c>
      <c r="E197" s="1" t="s">
        <v>330</v>
      </c>
      <c r="M197" s="1" t="s">
        <v>1106</v>
      </c>
      <c r="N197" s="1" t="s">
        <v>555</v>
      </c>
    </row>
    <row r="198" spans="3:14" ht="12.75" customHeight="1">
      <c r="C198" s="1" t="s">
        <v>2741</v>
      </c>
      <c r="D198" s="1" t="s">
        <v>2743</v>
      </c>
      <c r="E198" s="1" t="s">
        <v>239</v>
      </c>
      <c r="M198" s="1" t="s">
        <v>2020</v>
      </c>
      <c r="N198" s="1" t="s">
        <v>555</v>
      </c>
    </row>
    <row r="199" spans="3:14" ht="12.75" customHeight="1">
      <c r="C199" s="1" t="s">
        <v>2744</v>
      </c>
      <c r="D199" s="1" t="s">
        <v>943</v>
      </c>
      <c r="E199" s="1" t="s">
        <v>120</v>
      </c>
      <c r="M199" s="1" t="s">
        <v>2745</v>
      </c>
      <c r="N199" s="1" t="s">
        <v>7</v>
      </c>
    </row>
    <row r="200" spans="3:14" ht="12.75" customHeight="1">
      <c r="C200" s="1" t="s">
        <v>2746</v>
      </c>
      <c r="D200" s="1" t="s">
        <v>2617</v>
      </c>
      <c r="E200" s="1" t="s">
        <v>239</v>
      </c>
      <c r="M200" s="1" t="s">
        <v>2605</v>
      </c>
      <c r="N200" s="1" t="s">
        <v>19</v>
      </c>
    </row>
    <row r="201" spans="3:14" ht="12.75" customHeight="1">
      <c r="C201" s="1" t="s">
        <v>2747</v>
      </c>
      <c r="D201" s="1" t="s">
        <v>1016</v>
      </c>
      <c r="E201" s="1" t="s">
        <v>197</v>
      </c>
      <c r="M201" s="1" t="s">
        <v>2526</v>
      </c>
      <c r="N201" s="1" t="s">
        <v>7</v>
      </c>
    </row>
    <row r="202" spans="3:16" ht="12.75" customHeight="1">
      <c r="C202" s="1" t="s">
        <v>2527</v>
      </c>
      <c r="D202" s="1" t="s">
        <v>1155</v>
      </c>
      <c r="E202" s="1" t="s">
        <v>770</v>
      </c>
      <c r="M202" s="1" t="s">
        <v>2528</v>
      </c>
      <c r="N202" s="1" t="s">
        <v>7</v>
      </c>
      <c r="P202" s="1" t="s">
        <v>1755</v>
      </c>
    </row>
    <row r="203" spans="3:14" ht="12.75" customHeight="1">
      <c r="C203" s="1" t="s">
        <v>2529</v>
      </c>
      <c r="D203" s="1" t="s">
        <v>2530</v>
      </c>
      <c r="E203" s="1" t="s">
        <v>522</v>
      </c>
      <c r="M203" s="1" t="s">
        <v>943</v>
      </c>
      <c r="N203" s="1" t="s">
        <v>96</v>
      </c>
    </row>
    <row r="204" spans="3:14" ht="12.75" customHeight="1">
      <c r="C204" s="1" t="s">
        <v>2531</v>
      </c>
      <c r="D204" s="1" t="s">
        <v>2532</v>
      </c>
      <c r="E204" s="1" t="s">
        <v>80</v>
      </c>
      <c r="F204" s="1" t="s">
        <v>2533</v>
      </c>
      <c r="M204" s="1" t="str">
        <f>"--IS"</f>
        <v>--IS</v>
      </c>
      <c r="N204" s="1" t="s">
        <v>7</v>
      </c>
    </row>
    <row r="205" spans="3:14" ht="12.75" customHeight="1">
      <c r="C205" s="1" t="s">
        <v>2315</v>
      </c>
      <c r="D205" s="1" t="s">
        <v>2316</v>
      </c>
      <c r="E205" s="1" t="s">
        <v>197</v>
      </c>
      <c r="M205" s="1" t="s">
        <v>1974</v>
      </c>
      <c r="N205" s="1" t="s">
        <v>2317</v>
      </c>
    </row>
    <row r="206" spans="3:14" ht="12.75" customHeight="1">
      <c r="C206" s="1" t="s">
        <v>2318</v>
      </c>
      <c r="D206" s="1" t="s">
        <v>2319</v>
      </c>
      <c r="E206" s="1" t="s">
        <v>202</v>
      </c>
      <c r="M206" s="1" t="s">
        <v>2302</v>
      </c>
      <c r="N206" s="1" t="s">
        <v>533</v>
      </c>
    </row>
    <row r="207" spans="3:14" ht="12.75" customHeight="1">
      <c r="C207" s="1" t="s">
        <v>2320</v>
      </c>
      <c r="D207" s="1" t="s">
        <v>1066</v>
      </c>
      <c r="E207" s="1" t="s">
        <v>120</v>
      </c>
      <c r="M207" s="1" t="s">
        <v>2321</v>
      </c>
      <c r="N207" s="1" t="s">
        <v>7</v>
      </c>
    </row>
    <row r="208" spans="3:14" ht="12.75" customHeight="1">
      <c r="C208" s="1" t="s">
        <v>2320</v>
      </c>
      <c r="D208" s="1" t="s">
        <v>2322</v>
      </c>
      <c r="E208" s="1" t="s">
        <v>2323</v>
      </c>
      <c r="M208" s="1" t="s">
        <v>214</v>
      </c>
      <c r="N208" s="1" t="s">
        <v>533</v>
      </c>
    </row>
    <row r="209" spans="3:14" ht="12.75" customHeight="1">
      <c r="C209" s="1" t="s">
        <v>2324</v>
      </c>
      <c r="D209" s="1" t="s">
        <v>2325</v>
      </c>
      <c r="E209" s="1" t="s">
        <v>227</v>
      </c>
      <c r="M209" s="1" t="s">
        <v>532</v>
      </c>
      <c r="N209" s="1" t="s">
        <v>96</v>
      </c>
    </row>
    <row r="210" spans="3:14" ht="12.75" customHeight="1">
      <c r="C210" s="1" t="s">
        <v>2326</v>
      </c>
      <c r="D210" s="1" t="s">
        <v>781</v>
      </c>
      <c r="E210" s="1" t="s">
        <v>330</v>
      </c>
      <c r="M210" s="1" t="s">
        <v>991</v>
      </c>
      <c r="N210" s="1" t="s">
        <v>2327</v>
      </c>
    </row>
    <row r="211" spans="3:14" ht="12.75" customHeight="1">
      <c r="C211" s="1" t="s">
        <v>2328</v>
      </c>
      <c r="D211" s="1" t="s">
        <v>1974</v>
      </c>
      <c r="E211" s="1" t="s">
        <v>221</v>
      </c>
      <c r="M211" s="1" t="s">
        <v>223</v>
      </c>
      <c r="N211" s="1" t="s">
        <v>96</v>
      </c>
    </row>
    <row r="212" spans="3:14" ht="12.75" customHeight="1">
      <c r="C212" s="1" t="s">
        <v>2329</v>
      </c>
      <c r="D212" s="1" t="s">
        <v>2330</v>
      </c>
      <c r="E212" s="1" t="s">
        <v>2331</v>
      </c>
      <c r="M212" s="1" t="s">
        <v>2332</v>
      </c>
      <c r="N212" s="1" t="s">
        <v>340</v>
      </c>
    </row>
    <row r="213" spans="3:14" ht="12.75" customHeight="1">
      <c r="C213" s="1" t="s">
        <v>2329</v>
      </c>
      <c r="D213" s="1" t="s">
        <v>394</v>
      </c>
      <c r="E213" s="1" t="s">
        <v>187</v>
      </c>
      <c r="M213" s="1" t="s">
        <v>2333</v>
      </c>
      <c r="N213" s="1" t="s">
        <v>7</v>
      </c>
    </row>
    <row r="214" spans="3:14" ht="12.75" customHeight="1">
      <c r="C214" s="1" t="s">
        <v>2329</v>
      </c>
      <c r="D214" s="1" t="s">
        <v>2334</v>
      </c>
      <c r="E214" s="1" t="s">
        <v>2335</v>
      </c>
      <c r="M214" s="1" t="s">
        <v>403</v>
      </c>
      <c r="N214" s="1" t="s">
        <v>2263</v>
      </c>
    </row>
    <row r="215" spans="3:14" ht="12.75" customHeight="1">
      <c r="C215" s="1" t="s">
        <v>2336</v>
      </c>
      <c r="D215" s="1" t="s">
        <v>2386</v>
      </c>
      <c r="E215" s="1" t="s">
        <v>239</v>
      </c>
      <c r="M215" s="1" t="str">
        <f>"--NE"</f>
        <v>--NE</v>
      </c>
      <c r="N215" s="1" t="s">
        <v>7</v>
      </c>
    </row>
    <row r="216" spans="3:14" ht="12.75" customHeight="1">
      <c r="C216" s="1" t="s">
        <v>2337</v>
      </c>
      <c r="D216" s="1" t="s">
        <v>1693</v>
      </c>
      <c r="E216" s="1" t="s">
        <v>266</v>
      </c>
      <c r="M216" s="1" t="s">
        <v>2338</v>
      </c>
      <c r="N216" s="1" t="s">
        <v>233</v>
      </c>
    </row>
    <row r="217" spans="3:14" ht="12.75" customHeight="1">
      <c r="C217" s="1" t="s">
        <v>2339</v>
      </c>
      <c r="D217" s="1" t="str">
        <f>"--AL--"</f>
        <v>--AL--</v>
      </c>
      <c r="E217" s="1" t="s">
        <v>197</v>
      </c>
      <c r="M217" s="1" t="s">
        <v>2340</v>
      </c>
      <c r="N217" s="1" t="s">
        <v>7</v>
      </c>
    </row>
    <row r="218" spans="3:14" ht="12.75" customHeight="1">
      <c r="C218" s="1" t="s">
        <v>2341</v>
      </c>
      <c r="D218" s="1" t="s">
        <v>414</v>
      </c>
      <c r="M218" s="1" t="s">
        <v>2342</v>
      </c>
      <c r="N218" s="1" t="s">
        <v>555</v>
      </c>
    </row>
    <row r="219" spans="3:19" ht="12.75" customHeight="1">
      <c r="C219" s="1" t="s">
        <v>2343</v>
      </c>
      <c r="D219" s="1" t="s">
        <v>411</v>
      </c>
      <c r="E219" s="1" t="s">
        <v>202</v>
      </c>
      <c r="M219" s="1" t="s">
        <v>2344</v>
      </c>
      <c r="N219" s="1" t="s">
        <v>768</v>
      </c>
      <c r="S219" s="1" t="s">
        <v>2345</v>
      </c>
    </row>
    <row r="220" spans="3:14" ht="12.75" customHeight="1">
      <c r="C220" s="1" t="s">
        <v>2346</v>
      </c>
      <c r="D220" s="1" t="s">
        <v>125</v>
      </c>
      <c r="E220" s="1" t="s">
        <v>227</v>
      </c>
      <c r="M220" s="1" t="s">
        <v>2347</v>
      </c>
      <c r="N220" s="1" t="s">
        <v>2263</v>
      </c>
    </row>
    <row r="221" spans="3:14" ht="12.75" customHeight="1">
      <c r="C221" s="1" t="s">
        <v>2348</v>
      </c>
      <c r="D221" s="1" t="s">
        <v>2349</v>
      </c>
      <c r="E221" s="1" t="s">
        <v>221</v>
      </c>
      <c r="M221" s="1" t="s">
        <v>1974</v>
      </c>
      <c r="N221" s="1" t="s">
        <v>7</v>
      </c>
    </row>
    <row r="222" spans="3:14" ht="12.75" customHeight="1">
      <c r="C222" s="1" t="s">
        <v>2348</v>
      </c>
      <c r="D222" s="1" t="s">
        <v>1066</v>
      </c>
      <c r="E222" s="1" t="s">
        <v>221</v>
      </c>
      <c r="M222" s="1" t="s">
        <v>2349</v>
      </c>
      <c r="N222" s="1" t="s">
        <v>233</v>
      </c>
    </row>
    <row r="223" spans="3:14" ht="12.75" customHeight="1">
      <c r="C223" s="1" t="s">
        <v>2350</v>
      </c>
      <c r="D223" s="1" t="s">
        <v>988</v>
      </c>
      <c r="E223" s="1" t="s">
        <v>197</v>
      </c>
      <c r="M223" s="1" t="s">
        <v>258</v>
      </c>
      <c r="N223" s="1" t="s">
        <v>2351</v>
      </c>
    </row>
    <row r="224" spans="3:14" ht="12.75" customHeight="1">
      <c r="C224" s="1" t="s">
        <v>2350</v>
      </c>
      <c r="D224" s="1" t="s">
        <v>2352</v>
      </c>
      <c r="E224" s="1" t="s">
        <v>221</v>
      </c>
      <c r="M224" s="1" t="s">
        <v>258</v>
      </c>
      <c r="N224" s="1" t="s">
        <v>245</v>
      </c>
    </row>
    <row r="225" spans="3:14" ht="12.75" customHeight="1">
      <c r="C225" s="1" t="s">
        <v>2353</v>
      </c>
      <c r="D225" s="1" t="s">
        <v>2354</v>
      </c>
      <c r="E225" s="1" t="s">
        <v>2082</v>
      </c>
      <c r="M225" s="1" t="s">
        <v>2355</v>
      </c>
      <c r="N225" s="1" t="s">
        <v>322</v>
      </c>
    </row>
    <row r="226" spans="3:14" ht="12.75" customHeight="1">
      <c r="C226" s="1" t="s">
        <v>2356</v>
      </c>
      <c r="D226" s="1" t="s">
        <v>35</v>
      </c>
      <c r="E226" s="1" t="s">
        <v>197</v>
      </c>
      <c r="M226" s="1" t="s">
        <v>525</v>
      </c>
      <c r="N226" s="1" t="s">
        <v>196</v>
      </c>
    </row>
    <row r="227" spans="3:14" ht="12.75" customHeight="1">
      <c r="C227" s="1" t="s">
        <v>2357</v>
      </c>
      <c r="D227" s="1" t="s">
        <v>2358</v>
      </c>
      <c r="E227" s="1" t="s">
        <v>66</v>
      </c>
      <c r="M227" s="1" t="s">
        <v>2359</v>
      </c>
      <c r="N227" s="1" t="s">
        <v>196</v>
      </c>
    </row>
    <row r="228" spans="3:14" ht="12.75" customHeight="1">
      <c r="C228" s="1" t="s">
        <v>2357</v>
      </c>
      <c r="D228" s="1" t="s">
        <v>2360</v>
      </c>
      <c r="E228" s="1" t="s">
        <v>7</v>
      </c>
      <c r="M228" s="1" t="s">
        <v>2034</v>
      </c>
      <c r="N228" s="1" t="s">
        <v>7</v>
      </c>
    </row>
    <row r="229" spans="3:14" ht="12.75" customHeight="1">
      <c r="C229" s="1" t="s">
        <v>2357</v>
      </c>
      <c r="D229" s="1" t="s">
        <v>2361</v>
      </c>
      <c r="E229" s="1" t="s">
        <v>197</v>
      </c>
      <c r="M229" s="1" t="s">
        <v>2360</v>
      </c>
      <c r="N229" s="1" t="s">
        <v>7</v>
      </c>
    </row>
    <row r="230" spans="3:14" ht="12.75" customHeight="1">
      <c r="C230" s="1" t="s">
        <v>2362</v>
      </c>
      <c r="D230" s="1" t="s">
        <v>2363</v>
      </c>
      <c r="E230" s="1" t="s">
        <v>197</v>
      </c>
      <c r="M230" s="1" t="s">
        <v>2364</v>
      </c>
      <c r="N230" s="1" t="s">
        <v>196</v>
      </c>
    </row>
    <row r="231" spans="3:14" ht="12.75" customHeight="1">
      <c r="C231" s="1" t="s">
        <v>2365</v>
      </c>
      <c r="D231" s="1" t="s">
        <v>1081</v>
      </c>
      <c r="E231" s="1" t="s">
        <v>202</v>
      </c>
      <c r="M231" s="1" t="s">
        <v>2366</v>
      </c>
      <c r="N231" s="1" t="s">
        <v>233</v>
      </c>
    </row>
    <row r="232" spans="3:14" ht="12.75" customHeight="1">
      <c r="C232" s="1" t="s">
        <v>2367</v>
      </c>
      <c r="D232" s="1" t="s">
        <v>2368</v>
      </c>
      <c r="E232" s="1" t="s">
        <v>120</v>
      </c>
      <c r="M232" s="1" t="s">
        <v>2149</v>
      </c>
      <c r="N232" s="1" t="s">
        <v>340</v>
      </c>
    </row>
    <row r="233" spans="3:14" ht="12.75" customHeight="1">
      <c r="C233" s="1" t="s">
        <v>2369</v>
      </c>
      <c r="D233" s="1" t="s">
        <v>2370</v>
      </c>
      <c r="E233" s="1" t="s">
        <v>424</v>
      </c>
      <c r="M233" s="1" t="s">
        <v>2371</v>
      </c>
      <c r="N233" s="1" t="s">
        <v>340</v>
      </c>
    </row>
    <row r="234" spans="3:14" ht="12.75" customHeight="1">
      <c r="C234" s="1" t="s">
        <v>2372</v>
      </c>
      <c r="D234" s="1" t="s">
        <v>2373</v>
      </c>
      <c r="E234" s="1" t="s">
        <v>330</v>
      </c>
      <c r="M234" s="1" t="s">
        <v>2371</v>
      </c>
      <c r="N234" s="1" t="s">
        <v>340</v>
      </c>
    </row>
    <row r="235" spans="3:16" ht="12.75" customHeight="1">
      <c r="C235" s="1" t="s">
        <v>2374</v>
      </c>
      <c r="D235" s="1" t="s">
        <v>2375</v>
      </c>
      <c r="E235" s="1" t="s">
        <v>330</v>
      </c>
      <c r="M235" s="1" t="s">
        <v>2376</v>
      </c>
      <c r="N235" s="1" t="s">
        <v>65</v>
      </c>
      <c r="P235" s="1" t="s">
        <v>2810</v>
      </c>
    </row>
    <row r="236" spans="3:16" ht="12.75" customHeight="1">
      <c r="C236" s="1" t="s">
        <v>2811</v>
      </c>
      <c r="D236" s="1" t="s">
        <v>2812</v>
      </c>
      <c r="E236" s="1" t="s">
        <v>221</v>
      </c>
      <c r="J236" s="1" t="s">
        <v>615</v>
      </c>
      <c r="M236" s="1" t="s">
        <v>2813</v>
      </c>
      <c r="P236" s="1" t="s">
        <v>2810</v>
      </c>
    </row>
    <row r="237" spans="3:14" ht="12.75" customHeight="1">
      <c r="C237" s="1" t="s">
        <v>2814</v>
      </c>
      <c r="D237" s="1" t="s">
        <v>2815</v>
      </c>
      <c r="E237" s="1" t="s">
        <v>221</v>
      </c>
      <c r="H237" s="1" t="s">
        <v>2816</v>
      </c>
      <c r="I237" s="1" t="s">
        <v>2817</v>
      </c>
      <c r="M237" s="1" t="s">
        <v>2818</v>
      </c>
      <c r="N237" s="1" t="s">
        <v>233</v>
      </c>
    </row>
    <row r="238" spans="3:18" ht="12.75" customHeight="1">
      <c r="C238" s="1" t="s">
        <v>2819</v>
      </c>
      <c r="D238" s="1" t="s">
        <v>1453</v>
      </c>
      <c r="E238" s="1" t="s">
        <v>330</v>
      </c>
      <c r="J238" s="1" t="s">
        <v>2411</v>
      </c>
      <c r="M238" s="1" t="s">
        <v>2820</v>
      </c>
      <c r="N238" s="1" t="s">
        <v>7</v>
      </c>
      <c r="R238" s="1" t="s">
        <v>2821</v>
      </c>
    </row>
    <row r="239" spans="3:19" ht="12.75" customHeight="1">
      <c r="C239" s="1" t="s">
        <v>2822</v>
      </c>
      <c r="D239" s="1" t="s">
        <v>878</v>
      </c>
      <c r="E239" s="1" t="s">
        <v>202</v>
      </c>
      <c r="L239" s="1" t="s">
        <v>2823</v>
      </c>
      <c r="M239" s="1" t="s">
        <v>2824</v>
      </c>
      <c r="N239" s="1" t="s">
        <v>96</v>
      </c>
      <c r="Q239" s="1" t="s">
        <v>2825</v>
      </c>
      <c r="S239" s="1" t="s">
        <v>2826</v>
      </c>
    </row>
    <row r="240" spans="3:19" ht="12.75" customHeight="1">
      <c r="C240" s="1" t="s">
        <v>2827</v>
      </c>
      <c r="D240" s="1" t="s">
        <v>394</v>
      </c>
      <c r="E240" s="1" t="s">
        <v>221</v>
      </c>
      <c r="J240" s="1" t="s">
        <v>202</v>
      </c>
      <c r="L240" s="1" t="s">
        <v>2828</v>
      </c>
      <c r="M240" s="1" t="s">
        <v>1155</v>
      </c>
      <c r="N240" s="1" t="s">
        <v>2829</v>
      </c>
      <c r="Q240" s="1" t="s">
        <v>266</v>
      </c>
      <c r="R240" s="1" t="s">
        <v>2830</v>
      </c>
      <c r="S240" s="1" t="s">
        <v>2831</v>
      </c>
    </row>
    <row r="241" spans="3:19" ht="12.75" customHeight="1">
      <c r="C241" s="1" t="s">
        <v>2832</v>
      </c>
      <c r="D241" s="1" t="s">
        <v>1821</v>
      </c>
      <c r="E241" s="1" t="s">
        <v>221</v>
      </c>
      <c r="K241" s="1" t="s">
        <v>2833</v>
      </c>
      <c r="M241" s="1" t="s">
        <v>1081</v>
      </c>
      <c r="N241" s="1" t="s">
        <v>1564</v>
      </c>
      <c r="S241" s="1" t="s">
        <v>2834</v>
      </c>
    </row>
    <row r="242" spans="3:19" ht="12.75" customHeight="1">
      <c r="C242" s="1" t="s">
        <v>2832</v>
      </c>
      <c r="D242" s="1" t="s">
        <v>1081</v>
      </c>
      <c r="E242" s="1" t="s">
        <v>522</v>
      </c>
      <c r="M242" s="1" t="s">
        <v>403</v>
      </c>
      <c r="N242" s="1" t="s">
        <v>7</v>
      </c>
      <c r="S242" s="1" t="s">
        <v>2835</v>
      </c>
    </row>
    <row r="243" spans="3:14" ht="12.75" customHeight="1">
      <c r="C243" s="1" t="s">
        <v>2836</v>
      </c>
      <c r="D243" s="1" t="s">
        <v>2837</v>
      </c>
      <c r="E243" s="1" t="s">
        <v>227</v>
      </c>
      <c r="M243" s="1" t="s">
        <v>576</v>
      </c>
      <c r="N243" s="1" t="s">
        <v>2838</v>
      </c>
    </row>
    <row r="244" spans="3:14" ht="12.75" customHeight="1">
      <c r="C244" s="1" t="s">
        <v>2839</v>
      </c>
      <c r="D244" s="1" t="s">
        <v>2840</v>
      </c>
      <c r="E244" s="1" t="s">
        <v>187</v>
      </c>
      <c r="M244" s="1" t="s">
        <v>2302</v>
      </c>
      <c r="N244" s="1" t="s">
        <v>2841</v>
      </c>
    </row>
    <row r="245" spans="3:19" ht="12.75" customHeight="1">
      <c r="C245" s="1" t="s">
        <v>2839</v>
      </c>
      <c r="D245" s="1" t="s">
        <v>781</v>
      </c>
      <c r="E245" s="1" t="s">
        <v>239</v>
      </c>
      <c r="L245" s="1" t="s">
        <v>2842</v>
      </c>
      <c r="M245" s="1" t="s">
        <v>2843</v>
      </c>
      <c r="N245" s="1" t="s">
        <v>533</v>
      </c>
      <c r="S245" s="1" t="s">
        <v>2844</v>
      </c>
    </row>
    <row r="246" spans="3:14" ht="12.75" customHeight="1">
      <c r="C246" s="1" t="s">
        <v>2845</v>
      </c>
      <c r="D246" s="1" t="s">
        <v>238</v>
      </c>
      <c r="M246" s="1" t="s">
        <v>258</v>
      </c>
      <c r="N246" s="1" t="s">
        <v>196</v>
      </c>
    </row>
    <row r="247" spans="3:19" ht="12.75" customHeight="1">
      <c r="C247" s="1" t="s">
        <v>2845</v>
      </c>
      <c r="D247" s="1" t="s">
        <v>2846</v>
      </c>
      <c r="E247" s="1" t="s">
        <v>221</v>
      </c>
      <c r="J247" s="1" t="s">
        <v>221</v>
      </c>
      <c r="M247" s="1" t="s">
        <v>2847</v>
      </c>
      <c r="N247" s="1" t="s">
        <v>7</v>
      </c>
      <c r="S247" s="1" t="s">
        <v>2848</v>
      </c>
    </row>
    <row r="248" spans="3:17" ht="12.75" customHeight="1">
      <c r="C248" s="1" t="s">
        <v>2849</v>
      </c>
      <c r="D248" s="1" t="s">
        <v>431</v>
      </c>
      <c r="E248" s="1" t="s">
        <v>330</v>
      </c>
      <c r="L248" s="1" t="s">
        <v>2850</v>
      </c>
      <c r="M248" s="1" t="s">
        <v>2851</v>
      </c>
      <c r="N248" s="1" t="s">
        <v>233</v>
      </c>
      <c r="Q248" s="1" t="s">
        <v>202</v>
      </c>
    </row>
    <row r="249" spans="3:19" ht="12.75" customHeight="1">
      <c r="C249" s="1" t="s">
        <v>2849</v>
      </c>
      <c r="D249" s="1" t="s">
        <v>2852</v>
      </c>
      <c r="E249" s="1" t="s">
        <v>221</v>
      </c>
      <c r="L249" s="1" t="s">
        <v>2853</v>
      </c>
      <c r="M249" s="1" t="s">
        <v>1460</v>
      </c>
      <c r="N249" s="1" t="s">
        <v>1564</v>
      </c>
      <c r="Q249" s="1" t="s">
        <v>120</v>
      </c>
      <c r="S249" s="1" t="s">
        <v>2854</v>
      </c>
    </row>
    <row r="250" spans="3:19" ht="12.75" customHeight="1">
      <c r="C250" s="1" t="s">
        <v>2849</v>
      </c>
      <c r="D250" s="1" t="s">
        <v>1081</v>
      </c>
      <c r="E250" s="1" t="s">
        <v>330</v>
      </c>
      <c r="L250" s="1" t="s">
        <v>2855</v>
      </c>
      <c r="M250" s="1" t="s">
        <v>2856</v>
      </c>
      <c r="N250" s="1" t="s">
        <v>245</v>
      </c>
      <c r="S250" s="1" t="s">
        <v>2646</v>
      </c>
    </row>
    <row r="251" spans="3:19" ht="12.75" customHeight="1">
      <c r="C251" s="1" t="s">
        <v>2647</v>
      </c>
      <c r="D251" s="1" t="s">
        <v>452</v>
      </c>
      <c r="E251" s="1" t="s">
        <v>330</v>
      </c>
      <c r="L251" s="1" t="s">
        <v>2648</v>
      </c>
      <c r="M251" s="1" t="s">
        <v>1557</v>
      </c>
      <c r="N251" s="1" t="s">
        <v>340</v>
      </c>
      <c r="S251" s="1" t="s">
        <v>2649</v>
      </c>
    </row>
    <row r="252" spans="3:17" ht="12.75" customHeight="1">
      <c r="C252" s="1" t="s">
        <v>2425</v>
      </c>
      <c r="D252" s="1" t="s">
        <v>2131</v>
      </c>
      <c r="E252" s="1" t="s">
        <v>202</v>
      </c>
      <c r="J252" s="1" t="s">
        <v>221</v>
      </c>
      <c r="M252" s="1" t="s">
        <v>781</v>
      </c>
      <c r="N252" s="1" t="s">
        <v>7</v>
      </c>
      <c r="Q252" s="1" t="s">
        <v>202</v>
      </c>
    </row>
    <row r="253" spans="3:14" ht="12.75" customHeight="1">
      <c r="C253" s="1" t="s">
        <v>2426</v>
      </c>
      <c r="D253" s="1" t="s">
        <v>2427</v>
      </c>
      <c r="E253" s="1" t="s">
        <v>2428</v>
      </c>
      <c r="M253" s="1" t="s">
        <v>2429</v>
      </c>
      <c r="N253" s="1" t="s">
        <v>555</v>
      </c>
    </row>
    <row r="254" spans="3:19" ht="12.75" customHeight="1">
      <c r="C254" s="1" t="s">
        <v>2430</v>
      </c>
      <c r="D254" s="1" t="s">
        <v>2431</v>
      </c>
      <c r="E254" s="1" t="s">
        <v>221</v>
      </c>
      <c r="J254" s="1" t="s">
        <v>330</v>
      </c>
      <c r="M254" s="1" t="s">
        <v>2432</v>
      </c>
      <c r="N254" s="1" t="s">
        <v>340</v>
      </c>
      <c r="S254" s="1" t="s">
        <v>2433</v>
      </c>
    </row>
    <row r="255" spans="3:14" ht="12.75" customHeight="1">
      <c r="C255" s="1" t="s">
        <v>2434</v>
      </c>
      <c r="D255" s="1" t="s">
        <v>2435</v>
      </c>
      <c r="E255" s="1" t="s">
        <v>221</v>
      </c>
      <c r="M255" s="1" t="s">
        <v>2436</v>
      </c>
      <c r="N255" s="1" t="s">
        <v>540</v>
      </c>
    </row>
    <row r="256" spans="3:14" ht="12.75" customHeight="1">
      <c r="C256" s="1" t="s">
        <v>2437</v>
      </c>
      <c r="D256" s="1" t="s">
        <v>2438</v>
      </c>
      <c r="E256" s="1" t="s">
        <v>221</v>
      </c>
      <c r="M256" s="1" t="s">
        <v>704</v>
      </c>
      <c r="N256" s="1" t="s">
        <v>7</v>
      </c>
    </row>
    <row r="257" spans="3:14" ht="12.75" customHeight="1">
      <c r="C257" s="1" t="s">
        <v>2439</v>
      </c>
      <c r="D257" s="1" t="s">
        <v>1840</v>
      </c>
      <c r="M257" s="1" t="s">
        <v>2440</v>
      </c>
      <c r="N257" s="1" t="s">
        <v>7</v>
      </c>
    </row>
    <row r="258" spans="3:14" ht="12.75" customHeight="1">
      <c r="C258" s="1" t="s">
        <v>2439</v>
      </c>
      <c r="D258" s="1" t="s">
        <v>729</v>
      </c>
      <c r="E258" s="1" t="s">
        <v>197</v>
      </c>
      <c r="M258" s="1" t="s">
        <v>214</v>
      </c>
      <c r="N258" s="1" t="s">
        <v>1955</v>
      </c>
    </row>
    <row r="259" spans="3:14" ht="12.75" customHeight="1">
      <c r="C259" s="1" t="s">
        <v>2439</v>
      </c>
      <c r="D259" s="1" t="s">
        <v>2441</v>
      </c>
      <c r="E259" s="1" t="s">
        <v>747</v>
      </c>
      <c r="M259" s="1" t="s">
        <v>786</v>
      </c>
      <c r="N259" s="1" t="s">
        <v>2442</v>
      </c>
    </row>
    <row r="260" spans="3:14" ht="12.75" customHeight="1">
      <c r="C260" s="1" t="s">
        <v>2443</v>
      </c>
      <c r="D260" s="1" t="s">
        <v>408</v>
      </c>
      <c r="E260" s="1" t="s">
        <v>227</v>
      </c>
      <c r="M260" s="1" t="s">
        <v>1276</v>
      </c>
      <c r="N260" s="1" t="s">
        <v>65</v>
      </c>
    </row>
    <row r="261" spans="3:14" ht="12.75" customHeight="1">
      <c r="C261" s="1" t="s">
        <v>2444</v>
      </c>
      <c r="D261" s="1" t="s">
        <v>1155</v>
      </c>
      <c r="E261" s="1" t="s">
        <v>197</v>
      </c>
      <c r="M261" s="1" t="s">
        <v>781</v>
      </c>
      <c r="N261" s="1" t="s">
        <v>245</v>
      </c>
    </row>
    <row r="262" spans="3:14" ht="12.75" customHeight="1">
      <c r="C262" s="1" t="s">
        <v>2445</v>
      </c>
      <c r="D262" s="1" t="s">
        <v>2631</v>
      </c>
      <c r="E262" s="1" t="s">
        <v>202</v>
      </c>
      <c r="M262" s="1" t="s">
        <v>2446</v>
      </c>
      <c r="N262" s="1" t="s">
        <v>7</v>
      </c>
    </row>
    <row r="263" spans="3:14" ht="12.75" customHeight="1">
      <c r="C263" s="1" t="s">
        <v>2445</v>
      </c>
      <c r="D263" s="1" t="s">
        <v>1066</v>
      </c>
      <c r="E263" s="1" t="s">
        <v>197</v>
      </c>
      <c r="M263" s="1" t="s">
        <v>2631</v>
      </c>
      <c r="N263" s="1" t="s">
        <v>340</v>
      </c>
    </row>
    <row r="264" spans="3:14" ht="12.75" customHeight="1">
      <c r="C264" s="1" t="s">
        <v>2447</v>
      </c>
      <c r="D264" s="1" t="s">
        <v>1191</v>
      </c>
      <c r="E264" s="1" t="s">
        <v>221</v>
      </c>
      <c r="I264" s="1" t="s">
        <v>2448</v>
      </c>
      <c r="M264" s="1" t="s">
        <v>207</v>
      </c>
      <c r="N264" s="1" t="s">
        <v>233</v>
      </c>
    </row>
    <row r="265" spans="3:14" ht="12.75" customHeight="1">
      <c r="C265" s="1" t="s">
        <v>2449</v>
      </c>
      <c r="D265" s="1" t="s">
        <v>301</v>
      </c>
      <c r="E265" s="1" t="s">
        <v>197</v>
      </c>
      <c r="M265" s="1" t="s">
        <v>403</v>
      </c>
      <c r="N265" s="1" t="s">
        <v>65</v>
      </c>
    </row>
    <row r="266" spans="3:14" ht="12.75" customHeight="1">
      <c r="C266" s="1" t="s">
        <v>2450</v>
      </c>
      <c r="D266" s="1" t="s">
        <v>2594</v>
      </c>
      <c r="E266" s="1" t="s">
        <v>330</v>
      </c>
      <c r="M266" s="1" t="s">
        <v>2451</v>
      </c>
      <c r="N266" s="1" t="s">
        <v>7</v>
      </c>
    </row>
    <row r="267" spans="3:14" ht="12.75" customHeight="1">
      <c r="C267" s="1" t="s">
        <v>2452</v>
      </c>
      <c r="D267" s="1" t="s">
        <v>1081</v>
      </c>
      <c r="E267" s="1" t="s">
        <v>202</v>
      </c>
      <c r="M267" s="1" t="s">
        <v>2453</v>
      </c>
      <c r="N267" s="1" t="s">
        <v>196</v>
      </c>
    </row>
    <row r="268" spans="3:19" ht="12.75" customHeight="1">
      <c r="C268" s="1" t="s">
        <v>2454</v>
      </c>
      <c r="D268" s="1" t="s">
        <v>258</v>
      </c>
      <c r="E268" s="1" t="s">
        <v>66</v>
      </c>
      <c r="M268" s="1" t="s">
        <v>2455</v>
      </c>
      <c r="N268" s="1" t="s">
        <v>196</v>
      </c>
      <c r="R268" s="1" t="s">
        <v>260</v>
      </c>
      <c r="S268" s="1" t="s">
        <v>2456</v>
      </c>
    </row>
    <row r="269" spans="3:14" ht="12.75" customHeight="1">
      <c r="C269" s="1" t="s">
        <v>2457</v>
      </c>
      <c r="D269" s="1" t="s">
        <v>2458</v>
      </c>
      <c r="E269" s="1" t="s">
        <v>120</v>
      </c>
      <c r="M269" s="1" t="s">
        <v>532</v>
      </c>
      <c r="N269" s="1" t="s">
        <v>233</v>
      </c>
    </row>
    <row r="270" spans="3:14" ht="12.75" customHeight="1">
      <c r="C270" s="1" t="s">
        <v>2459</v>
      </c>
      <c r="D270" s="1" t="s">
        <v>729</v>
      </c>
      <c r="E270" s="1" t="s">
        <v>66</v>
      </c>
      <c r="M270" s="1" t="s">
        <v>2422</v>
      </c>
      <c r="N270" s="1" t="s">
        <v>2327</v>
      </c>
    </row>
    <row r="271" spans="3:14" ht="12.75" customHeight="1">
      <c r="C271" s="1" t="s">
        <v>2460</v>
      </c>
      <c r="D271" s="1" t="s">
        <v>2461</v>
      </c>
      <c r="E271" s="1" t="s">
        <v>126</v>
      </c>
      <c r="M271" s="1" t="s">
        <v>2455</v>
      </c>
      <c r="N271" s="1" t="s">
        <v>7</v>
      </c>
    </row>
    <row r="272" spans="3:17" ht="12.75" customHeight="1">
      <c r="C272" s="1" t="s">
        <v>2462</v>
      </c>
      <c r="D272" s="1" t="s">
        <v>2463</v>
      </c>
      <c r="E272" s="1" t="s">
        <v>202</v>
      </c>
      <c r="M272" s="1" t="s">
        <v>1286</v>
      </c>
      <c r="N272" s="1" t="s">
        <v>7</v>
      </c>
      <c r="Q272" s="1" t="s">
        <v>221</v>
      </c>
    </row>
    <row r="273" spans="3:14" ht="12.75" customHeight="1">
      <c r="C273" s="1" t="s">
        <v>2464</v>
      </c>
      <c r="D273" s="1" t="s">
        <v>452</v>
      </c>
      <c r="E273" s="1" t="s">
        <v>227</v>
      </c>
      <c r="M273" s="1" t="s">
        <v>431</v>
      </c>
      <c r="N273" s="1" t="s">
        <v>233</v>
      </c>
    </row>
    <row r="274" spans="3:18" ht="12.75" customHeight="1">
      <c r="C274" s="1" t="s">
        <v>2465</v>
      </c>
      <c r="D274" s="1" t="s">
        <v>921</v>
      </c>
      <c r="E274" s="1" t="s">
        <v>57</v>
      </c>
      <c r="M274" s="1" t="s">
        <v>946</v>
      </c>
      <c r="N274" s="1" t="s">
        <v>2208</v>
      </c>
      <c r="R274" s="1" t="s">
        <v>2466</v>
      </c>
    </row>
    <row r="275" spans="3:14" ht="12.75" customHeight="1">
      <c r="C275" s="1" t="s">
        <v>2467</v>
      </c>
      <c r="D275" s="1" t="s">
        <v>2468</v>
      </c>
      <c r="E275" s="1" t="s">
        <v>197</v>
      </c>
      <c r="I275" s="1" t="s">
        <v>371</v>
      </c>
      <c r="M275" s="1" t="s">
        <v>258</v>
      </c>
      <c r="N275" s="1" t="s">
        <v>7</v>
      </c>
    </row>
    <row r="276" spans="3:17" ht="12.75" customHeight="1">
      <c r="C276" s="1" t="s">
        <v>2469</v>
      </c>
      <c r="D276" s="1" t="s">
        <v>2470</v>
      </c>
      <c r="E276" s="1" t="s">
        <v>120</v>
      </c>
      <c r="J276" s="1" t="s">
        <v>2393</v>
      </c>
      <c r="M276" s="1" t="s">
        <v>2471</v>
      </c>
      <c r="N276" s="1" t="s">
        <v>2265</v>
      </c>
      <c r="Q276" s="1" t="s">
        <v>1830</v>
      </c>
    </row>
    <row r="277" spans="3:14" ht="12.75" customHeight="1">
      <c r="C277" s="1" t="s">
        <v>2472</v>
      </c>
      <c r="D277" s="1" t="s">
        <v>10</v>
      </c>
      <c r="E277" s="1" t="s">
        <v>221</v>
      </c>
      <c r="M277" s="1" t="s">
        <v>494</v>
      </c>
      <c r="N277" s="1" t="s">
        <v>25</v>
      </c>
    </row>
    <row r="278" spans="3:14" ht="12.75" customHeight="1">
      <c r="C278" s="1" t="s">
        <v>2473</v>
      </c>
      <c r="D278" s="1" t="s">
        <v>272</v>
      </c>
      <c r="E278" s="1" t="s">
        <v>221</v>
      </c>
      <c r="M278" s="1" t="s">
        <v>786</v>
      </c>
      <c r="N278" s="1" t="s">
        <v>7</v>
      </c>
    </row>
    <row r="279" spans="3:14" ht="12.75" customHeight="1">
      <c r="C279" s="1" t="s">
        <v>2474</v>
      </c>
      <c r="D279" s="1" t="s">
        <v>786</v>
      </c>
      <c r="E279" s="1" t="s">
        <v>522</v>
      </c>
      <c r="M279" s="1" t="s">
        <v>1949</v>
      </c>
      <c r="N279" s="1" t="s">
        <v>768</v>
      </c>
    </row>
    <row r="280" spans="3:17" ht="12.75" customHeight="1">
      <c r="C280" s="1" t="s">
        <v>2475</v>
      </c>
      <c r="D280" s="1" t="s">
        <v>984</v>
      </c>
      <c r="E280" s="1" t="s">
        <v>518</v>
      </c>
      <c r="F280" s="1" t="s">
        <v>2393</v>
      </c>
      <c r="M280" s="1" t="s">
        <v>2396</v>
      </c>
      <c r="N280" s="1" t="s">
        <v>2476</v>
      </c>
      <c r="Q280" s="1" t="s">
        <v>2477</v>
      </c>
    </row>
    <row r="281" spans="3:18" ht="12.75" customHeight="1">
      <c r="C281" s="1" t="s">
        <v>1072</v>
      </c>
      <c r="D281" s="1" t="s">
        <v>2521</v>
      </c>
      <c r="E281" s="1" t="s">
        <v>197</v>
      </c>
      <c r="J281" s="1" t="str">
        <f>"+Guillaume"</f>
        <v>+Guillaume</v>
      </c>
      <c r="K281" s="1" t="s">
        <v>2478</v>
      </c>
      <c r="M281" s="1" t="s">
        <v>2432</v>
      </c>
      <c r="N281" s="1" t="s">
        <v>1793</v>
      </c>
      <c r="P281" s="1" t="s">
        <v>2413</v>
      </c>
      <c r="Q281" s="1" t="str">
        <f>"+François"</f>
        <v>+François</v>
      </c>
      <c r="R281" s="1" t="s">
        <v>2479</v>
      </c>
    </row>
    <row r="282" spans="3:18" ht="12.75" customHeight="1">
      <c r="C282" s="1" t="s">
        <v>1072</v>
      </c>
      <c r="D282" s="1" t="s">
        <v>411</v>
      </c>
      <c r="E282" s="1" t="s">
        <v>522</v>
      </c>
      <c r="J282" s="1" t="str">
        <f>"+Antoine"</f>
        <v>+Antoine</v>
      </c>
      <c r="K282" s="1" t="s">
        <v>2480</v>
      </c>
      <c r="M282" s="1" t="s">
        <v>2234</v>
      </c>
      <c r="N282" s="1" t="s">
        <v>235</v>
      </c>
      <c r="Q282" s="1" t="s">
        <v>239</v>
      </c>
      <c r="R282" s="1" t="s">
        <v>2481</v>
      </c>
    </row>
    <row r="283" spans="3:18" ht="12.75" customHeight="1">
      <c r="C283" s="1" t="s">
        <v>2482</v>
      </c>
      <c r="D283" s="1" t="s">
        <v>119</v>
      </c>
      <c r="E283" s="1" t="s">
        <v>330</v>
      </c>
      <c r="J283" s="1" t="s">
        <v>330</v>
      </c>
      <c r="K283" s="1" t="s">
        <v>2919</v>
      </c>
      <c r="M283" s="1" t="s">
        <v>2920</v>
      </c>
      <c r="N283" s="1" t="s">
        <v>7</v>
      </c>
      <c r="Q283" s="1" t="s">
        <v>66</v>
      </c>
      <c r="R283" s="1" t="s">
        <v>2921</v>
      </c>
    </row>
    <row r="284" spans="3:18" ht="12.75" customHeight="1">
      <c r="C284" s="1" t="s">
        <v>2482</v>
      </c>
      <c r="D284" s="1" t="s">
        <v>2922</v>
      </c>
      <c r="E284" s="1" t="s">
        <v>2923</v>
      </c>
      <c r="J284" s="1" t="s">
        <v>399</v>
      </c>
      <c r="K284" s="1" t="s">
        <v>674</v>
      </c>
      <c r="M284" s="1" t="s">
        <v>119</v>
      </c>
      <c r="N284" s="1" t="s">
        <v>340</v>
      </c>
      <c r="Q284" s="1" t="s">
        <v>330</v>
      </c>
      <c r="R284" s="1" t="s">
        <v>2919</v>
      </c>
    </row>
    <row r="285" spans="3:19" ht="12.75" customHeight="1">
      <c r="C285" s="1" t="s">
        <v>2924</v>
      </c>
      <c r="D285" s="1" t="s">
        <v>275</v>
      </c>
      <c r="E285" s="1" t="s">
        <v>330</v>
      </c>
      <c r="I285" s="1" t="s">
        <v>2925</v>
      </c>
      <c r="J285" s="1" t="s">
        <v>120</v>
      </c>
      <c r="M285" s="1" t="s">
        <v>1066</v>
      </c>
      <c r="N285" s="1" t="s">
        <v>233</v>
      </c>
      <c r="P285" s="1" t="s">
        <v>2167</v>
      </c>
      <c r="Q285" s="1" t="str">
        <f>"+Pierre"</f>
        <v>+Pierre</v>
      </c>
      <c r="S285" s="1" t="s">
        <v>2926</v>
      </c>
    </row>
    <row r="286" spans="3:18" ht="12.75" customHeight="1">
      <c r="C286" s="1" t="s">
        <v>2927</v>
      </c>
      <c r="D286" s="1" t="s">
        <v>408</v>
      </c>
      <c r="E286" s="1" t="s">
        <v>202</v>
      </c>
      <c r="J286" s="1" t="s">
        <v>202</v>
      </c>
      <c r="K286" s="1" t="str">
        <f>"+CHARRIER Renée"</f>
        <v>+CHARRIER Renée</v>
      </c>
      <c r="M286" s="1" t="s">
        <v>781</v>
      </c>
      <c r="N286" s="1" t="s">
        <v>96</v>
      </c>
      <c r="Q286" s="1" t="str">
        <f>"+Jacques"</f>
        <v>+Jacques</v>
      </c>
      <c r="R286" s="1" t="str">
        <f>"+BERNAUDEAU Louise"</f>
        <v>+BERNAUDEAU Louise</v>
      </c>
    </row>
    <row r="287" spans="3:18" ht="12.75" customHeight="1">
      <c r="C287" s="1" t="s">
        <v>2928</v>
      </c>
      <c r="D287" s="1" t="s">
        <v>859</v>
      </c>
      <c r="E287" s="1" t="s">
        <v>120</v>
      </c>
      <c r="I287" s="1" t="s">
        <v>2929</v>
      </c>
      <c r="J287" s="1" t="str">
        <f>"+René"</f>
        <v>+René</v>
      </c>
      <c r="K287" s="1" t="s">
        <v>2930</v>
      </c>
      <c r="M287" s="1" t="s">
        <v>2931</v>
      </c>
      <c r="N287" s="1" t="s">
        <v>233</v>
      </c>
      <c r="P287" s="1" t="s">
        <v>2932</v>
      </c>
      <c r="Q287" s="1" t="s">
        <v>522</v>
      </c>
      <c r="R287" s="1" t="s">
        <v>436</v>
      </c>
    </row>
    <row r="288" spans="3:19" ht="12.75" customHeight="1">
      <c r="C288" s="1" t="s">
        <v>2933</v>
      </c>
      <c r="D288" s="1" t="s">
        <v>397</v>
      </c>
      <c r="E288" s="1" t="s">
        <v>227</v>
      </c>
      <c r="L288" s="1" t="s">
        <v>2934</v>
      </c>
      <c r="M288" s="1" t="s">
        <v>2935</v>
      </c>
      <c r="N288" s="1" t="s">
        <v>19</v>
      </c>
      <c r="S288" s="1" t="s">
        <v>2936</v>
      </c>
    </row>
    <row r="289" spans="3:14" ht="12.75" customHeight="1">
      <c r="C289" s="1" t="s">
        <v>2937</v>
      </c>
      <c r="D289" s="1" t="s">
        <v>2938</v>
      </c>
      <c r="E289" s="1" t="s">
        <v>202</v>
      </c>
      <c r="M289" s="1" t="s">
        <v>572</v>
      </c>
      <c r="N289" s="1" t="s">
        <v>7</v>
      </c>
    </row>
    <row r="290" spans="3:14" ht="12.75" customHeight="1">
      <c r="C290" s="1" t="s">
        <v>2939</v>
      </c>
      <c r="D290" s="1" t="s">
        <v>2940</v>
      </c>
      <c r="E290" s="1" t="s">
        <v>120</v>
      </c>
      <c r="M290" s="1" t="s">
        <v>2941</v>
      </c>
      <c r="N290" s="1" t="s">
        <v>7</v>
      </c>
    </row>
    <row r="291" spans="3:19" ht="12.75" customHeight="1">
      <c r="C291" s="1" t="s">
        <v>2942</v>
      </c>
      <c r="D291" s="1" t="s">
        <v>2268</v>
      </c>
      <c r="E291" s="1" t="s">
        <v>239</v>
      </c>
      <c r="F291" s="1" t="s">
        <v>2393</v>
      </c>
      <c r="M291" s="1" t="s">
        <v>1693</v>
      </c>
      <c r="N291" s="1" t="s">
        <v>340</v>
      </c>
      <c r="Q291" s="1" t="s">
        <v>1830</v>
      </c>
      <c r="S291" s="1" t="s">
        <v>2943</v>
      </c>
    </row>
    <row r="292" spans="3:19" ht="12.75" customHeight="1">
      <c r="C292" s="1" t="s">
        <v>2944</v>
      </c>
      <c r="D292" s="1" t="s">
        <v>2945</v>
      </c>
      <c r="E292" s="1" t="s">
        <v>330</v>
      </c>
      <c r="M292" s="1" t="s">
        <v>2946</v>
      </c>
      <c r="N292" s="1" t="s">
        <v>233</v>
      </c>
      <c r="S292" s="1" t="s">
        <v>2947</v>
      </c>
    </row>
    <row r="293" spans="3:14" ht="12.75" customHeight="1">
      <c r="C293" s="1" t="s">
        <v>2948</v>
      </c>
      <c r="D293" s="1" t="s">
        <v>532</v>
      </c>
      <c r="E293" s="1" t="s">
        <v>202</v>
      </c>
      <c r="M293" s="1" t="s">
        <v>978</v>
      </c>
      <c r="N293" s="1" t="s">
        <v>7</v>
      </c>
    </row>
    <row r="294" spans="3:16" ht="12.75" customHeight="1">
      <c r="C294" s="1" t="s">
        <v>2948</v>
      </c>
      <c r="D294" s="1" t="s">
        <v>2949</v>
      </c>
      <c r="E294" s="1" t="s">
        <v>227</v>
      </c>
      <c r="M294" s="1" t="s">
        <v>2617</v>
      </c>
      <c r="N294" s="1" t="s">
        <v>7</v>
      </c>
      <c r="P294" s="1" t="s">
        <v>2413</v>
      </c>
    </row>
    <row r="295" spans="3:17" ht="12.75" customHeight="1">
      <c r="C295" s="1" t="s">
        <v>2950</v>
      </c>
      <c r="D295" s="1" t="s">
        <v>988</v>
      </c>
      <c r="E295" s="1" t="s">
        <v>221</v>
      </c>
      <c r="M295" s="1" t="s">
        <v>2951</v>
      </c>
      <c r="N295" s="1" t="s">
        <v>7</v>
      </c>
      <c r="Q295" s="1" t="s">
        <v>202</v>
      </c>
    </row>
    <row r="296" spans="3:17" ht="12.75" customHeight="1">
      <c r="C296" s="1" t="s">
        <v>2952</v>
      </c>
      <c r="D296" s="1" t="s">
        <v>2953</v>
      </c>
      <c r="E296" s="1" t="s">
        <v>202</v>
      </c>
      <c r="M296" s="1" t="s">
        <v>991</v>
      </c>
      <c r="N296" s="1" t="s">
        <v>7</v>
      </c>
      <c r="Q296" s="1" t="s">
        <v>202</v>
      </c>
    </row>
    <row r="297" spans="3:14" ht="12.75" customHeight="1">
      <c r="C297" s="1" t="s">
        <v>2954</v>
      </c>
      <c r="D297" s="1" t="s">
        <v>2955</v>
      </c>
      <c r="E297" s="1" t="s">
        <v>330</v>
      </c>
      <c r="M297" s="1" t="s">
        <v>2956</v>
      </c>
      <c r="N297" s="1" t="s">
        <v>399</v>
      </c>
    </row>
    <row r="298" spans="3:14" ht="12" customHeight="1">
      <c r="C298" s="1" t="s">
        <v>2958</v>
      </c>
      <c r="D298" s="1" t="s">
        <v>2959</v>
      </c>
      <c r="E298" s="1" t="s">
        <v>202</v>
      </c>
      <c r="M298" s="1" t="s">
        <v>2931</v>
      </c>
      <c r="N298" s="1" t="s">
        <v>340</v>
      </c>
    </row>
    <row r="299" spans="3:14" ht="10.5">
      <c r="C299" s="1" t="s">
        <v>2960</v>
      </c>
      <c r="D299" s="1" t="s">
        <v>2961</v>
      </c>
      <c r="E299" s="1" t="s">
        <v>197</v>
      </c>
      <c r="M299" s="1" t="s">
        <v>64</v>
      </c>
      <c r="N299" s="1" t="s">
        <v>96</v>
      </c>
    </row>
    <row r="300" spans="3:14" ht="10.5">
      <c r="C300" s="1" t="s">
        <v>2962</v>
      </c>
      <c r="D300" s="1" t="s">
        <v>658</v>
      </c>
      <c r="E300" s="1" t="s">
        <v>330</v>
      </c>
      <c r="M300" s="1" t="s">
        <v>2963</v>
      </c>
      <c r="N300" s="1" t="s">
        <v>233</v>
      </c>
    </row>
    <row r="301" spans="3:14" ht="10.5">
      <c r="C301" s="1" t="s">
        <v>2964</v>
      </c>
      <c r="D301" s="1" t="s">
        <v>258</v>
      </c>
      <c r="E301" s="1" t="s">
        <v>239</v>
      </c>
      <c r="M301" s="1" t="s">
        <v>1667</v>
      </c>
      <c r="N301" s="1" t="s">
        <v>768</v>
      </c>
    </row>
    <row r="302" spans="3:14" ht="10.5">
      <c r="C302" s="1" t="s">
        <v>2964</v>
      </c>
      <c r="M302" s="1" t="s">
        <v>2965</v>
      </c>
      <c r="N302" s="1" t="s">
        <v>340</v>
      </c>
    </row>
    <row r="303" spans="3:14" ht="10.5">
      <c r="C303" s="1" t="s">
        <v>2748</v>
      </c>
      <c r="E303" s="1" t="s">
        <v>202</v>
      </c>
      <c r="M303" s="1" t="s">
        <v>2749</v>
      </c>
      <c r="N303" s="1" t="s">
        <v>322</v>
      </c>
    </row>
    <row r="304" spans="3:20" ht="10.5">
      <c r="C304" s="1" t="s">
        <v>2750</v>
      </c>
      <c r="D304" s="1" t="s">
        <v>125</v>
      </c>
      <c r="E304" s="1" t="s">
        <v>226</v>
      </c>
      <c r="L304" s="1" t="s">
        <v>2751</v>
      </c>
      <c r="M304" s="1" t="s">
        <v>150</v>
      </c>
      <c r="N304" s="1" t="s">
        <v>7</v>
      </c>
      <c r="S304" s="1" t="s">
        <v>151</v>
      </c>
      <c r="T304" s="1" t="s">
        <v>2534</v>
      </c>
    </row>
    <row r="305" spans="3:20" ht="10.5">
      <c r="C305" s="1" t="s">
        <v>2535</v>
      </c>
      <c r="D305" s="1" t="s">
        <v>2536</v>
      </c>
      <c r="E305" s="1" t="s">
        <v>281</v>
      </c>
      <c r="I305" s="1" t="s">
        <v>2537</v>
      </c>
      <c r="M305" s="1" t="s">
        <v>2538</v>
      </c>
      <c r="T305" s="1" t="s">
        <v>2539</v>
      </c>
    </row>
    <row r="306" spans="3:16" ht="10.5">
      <c r="C306" s="1" t="s">
        <v>2540</v>
      </c>
      <c r="D306" s="1" t="s">
        <v>2541</v>
      </c>
      <c r="E306" s="1" t="s">
        <v>227</v>
      </c>
      <c r="L306" s="1" t="s">
        <v>2542</v>
      </c>
      <c r="M306" s="1" t="s">
        <v>1807</v>
      </c>
      <c r="N306" s="1" t="s">
        <v>96</v>
      </c>
      <c r="P306" s="1" t="s">
        <v>2413</v>
      </c>
    </row>
    <row r="307" spans="3:19" ht="10.5">
      <c r="C307" s="1" t="s">
        <v>2543</v>
      </c>
      <c r="D307" s="1" t="s">
        <v>2544</v>
      </c>
      <c r="M307" s="1" t="s">
        <v>1887</v>
      </c>
      <c r="N307" s="1" t="s">
        <v>96</v>
      </c>
      <c r="R307" s="1" t="s">
        <v>226</v>
      </c>
      <c r="S307" s="1" t="s">
        <v>2545</v>
      </c>
    </row>
    <row r="308" spans="3:16" ht="12.75">
      <c r="C308" s="1" t="s">
        <v>2543</v>
      </c>
      <c r="D308" s="1" t="s">
        <v>1887</v>
      </c>
      <c r="E308" s="1" t="s">
        <v>197</v>
      </c>
      <c r="I308" s="1" t="s">
        <v>226</v>
      </c>
      <c r="J308" s="1" t="s">
        <v>2545</v>
      </c>
      <c r="K308"/>
      <c r="M308" s="1" t="s">
        <v>2611</v>
      </c>
      <c r="N308" s="1" t="s">
        <v>96</v>
      </c>
      <c r="P308" s="1" t="s">
        <v>1861</v>
      </c>
    </row>
    <row r="309" spans="3:17" ht="10.5">
      <c r="C309" s="1" t="s">
        <v>2546</v>
      </c>
      <c r="F309" s="1" t="s">
        <v>2547</v>
      </c>
      <c r="Q309" s="1" t="s">
        <v>2548</v>
      </c>
    </row>
    <row r="310" spans="3:18" ht="10.5">
      <c r="C310" s="1" t="s">
        <v>2549</v>
      </c>
      <c r="D310" s="1" t="s">
        <v>311</v>
      </c>
      <c r="E310" s="1" t="s">
        <v>281</v>
      </c>
      <c r="I310" s="1" t="s">
        <v>2167</v>
      </c>
      <c r="J310" s="1" t="str">
        <f>"+Jeros--"</f>
        <v>+Jeros--</v>
      </c>
      <c r="K310" s="1" t="s">
        <v>2550</v>
      </c>
      <c r="M310" s="1" t="s">
        <v>2551</v>
      </c>
      <c r="N310" s="1" t="s">
        <v>7</v>
      </c>
      <c r="R310" s="1" t="s">
        <v>2552</v>
      </c>
    </row>
    <row r="311" spans="3:19" ht="10.5">
      <c r="C311" s="1" t="s">
        <v>2553</v>
      </c>
      <c r="D311" s="1" t="s">
        <v>1106</v>
      </c>
      <c r="J311" s="1" t="str">
        <f>"+--"</f>
        <v>+--</v>
      </c>
      <c r="K311" s="1" t="str">
        <f>"--- Marie"</f>
        <v>--- Marie</v>
      </c>
      <c r="L311" s="1" t="s">
        <v>2554</v>
      </c>
      <c r="M311" s="1" t="s">
        <v>2034</v>
      </c>
      <c r="Q311" s="1" t="str">
        <f>"+François"</f>
        <v>+François</v>
      </c>
      <c r="S311" s="1" t="s">
        <v>2555</v>
      </c>
    </row>
    <row r="312" spans="3:17" ht="10.5">
      <c r="C312" s="1" t="s">
        <v>2553</v>
      </c>
      <c r="D312" s="1" t="s">
        <v>2556</v>
      </c>
      <c r="F312" s="1" t="s">
        <v>2557</v>
      </c>
      <c r="M312" s="1" t="s">
        <v>428</v>
      </c>
      <c r="N312" s="1" t="s">
        <v>196</v>
      </c>
      <c r="P312" s="1" t="s">
        <v>2448</v>
      </c>
      <c r="Q312" s="1" t="s">
        <v>2558</v>
      </c>
    </row>
    <row r="313" spans="3:18" ht="10.5">
      <c r="C313" s="1" t="s">
        <v>2559</v>
      </c>
      <c r="D313" s="1" t="s">
        <v>590</v>
      </c>
      <c r="E313" s="1" t="s">
        <v>330</v>
      </c>
      <c r="J313" s="1" t="s">
        <v>202</v>
      </c>
      <c r="M313" s="1" t="s">
        <v>692</v>
      </c>
      <c r="N313" s="1" t="s">
        <v>96</v>
      </c>
      <c r="Q313" s="1" t="s">
        <v>120</v>
      </c>
      <c r="R313" s="1" t="s">
        <v>2560</v>
      </c>
    </row>
    <row r="314" spans="3:17" ht="10.5">
      <c r="C314" s="1" t="s">
        <v>2561</v>
      </c>
      <c r="D314" s="1" t="s">
        <v>15</v>
      </c>
      <c r="E314" s="1" t="s">
        <v>1157</v>
      </c>
      <c r="K314" s="1" t="s">
        <v>1054</v>
      </c>
      <c r="M314" s="1" t="s">
        <v>2562</v>
      </c>
      <c r="P314" s="1" t="s">
        <v>2563</v>
      </c>
      <c r="Q314" s="1" t="str">
        <f>"+Jean"</f>
        <v>+Jean</v>
      </c>
    </row>
    <row r="315" spans="3:18" ht="10.5">
      <c r="C315" s="1" t="s">
        <v>2564</v>
      </c>
      <c r="D315" s="1" t="s">
        <v>893</v>
      </c>
      <c r="E315" s="1" t="s">
        <v>197</v>
      </c>
      <c r="F315" s="1" t="s">
        <v>2565</v>
      </c>
      <c r="M315" s="1" t="s">
        <v>2566</v>
      </c>
      <c r="N315" s="1" t="s">
        <v>233</v>
      </c>
      <c r="R315" s="1" t="s">
        <v>2567</v>
      </c>
    </row>
    <row r="316" spans="3:18" ht="10.5">
      <c r="C316" s="1" t="s">
        <v>2568</v>
      </c>
      <c r="D316" s="1" t="s">
        <v>2556</v>
      </c>
      <c r="J316" s="1" t="s">
        <v>221</v>
      </c>
      <c r="M316" s="1" t="s">
        <v>2569</v>
      </c>
      <c r="N316" s="1" t="s">
        <v>7</v>
      </c>
      <c r="R316" s="1" t="s">
        <v>428</v>
      </c>
    </row>
    <row r="317" spans="3:18" ht="10.5">
      <c r="C317" s="1" t="s">
        <v>2568</v>
      </c>
      <c r="D317" s="1" t="s">
        <v>1183</v>
      </c>
      <c r="E317" s="1" t="s">
        <v>202</v>
      </c>
      <c r="J317" s="1" t="s">
        <v>330</v>
      </c>
      <c r="K317" s="1" t="str">
        <f>"+ROSSARD Michelle"</f>
        <v>+ROSSARD Michelle</v>
      </c>
      <c r="M317" s="1" t="s">
        <v>1363</v>
      </c>
      <c r="N317" s="1" t="s">
        <v>555</v>
      </c>
      <c r="Q317" s="1" t="str">
        <f>"+Pierre"</f>
        <v>+Pierre</v>
      </c>
      <c r="R317" s="1" t="s">
        <v>2570</v>
      </c>
    </row>
    <row r="318" spans="3:18" ht="10.5">
      <c r="C318" s="1" t="s">
        <v>2571</v>
      </c>
      <c r="D318" s="1" t="s">
        <v>1066</v>
      </c>
      <c r="I318" s="1" t="s">
        <v>2167</v>
      </c>
      <c r="J318" s="1" t="str">
        <f>"+Pierre"</f>
        <v>+Pierre</v>
      </c>
      <c r="M318" s="1" t="s">
        <v>2572</v>
      </c>
      <c r="N318" s="1" t="s">
        <v>340</v>
      </c>
      <c r="Q318" s="1" t="s">
        <v>120</v>
      </c>
      <c r="R318" s="1" t="str">
        <f>"--- Andrée"</f>
        <v>--- Andrée</v>
      </c>
    </row>
    <row r="319" spans="3:18" ht="10.5">
      <c r="C319" s="1" t="s">
        <v>2573</v>
      </c>
      <c r="D319" s="1" t="s">
        <v>2574</v>
      </c>
      <c r="E319" s="1" t="s">
        <v>239</v>
      </c>
      <c r="I319" s="1" t="s">
        <v>2590</v>
      </c>
      <c r="J319" s="1" t="str">
        <f>"+Pierre"</f>
        <v>+Pierre</v>
      </c>
      <c r="K319" s="1" t="s">
        <v>185</v>
      </c>
      <c r="M319" s="1" t="s">
        <v>2575</v>
      </c>
      <c r="N319" s="1" t="s">
        <v>7</v>
      </c>
      <c r="Q319" s="1" t="s">
        <v>226</v>
      </c>
      <c r="R319" s="1" t="s">
        <v>2576</v>
      </c>
    </row>
    <row r="320" spans="3:18" ht="10.5">
      <c r="C320" s="1" t="s">
        <v>2577</v>
      </c>
      <c r="D320" s="1" t="s">
        <v>2578</v>
      </c>
      <c r="J320" s="1" t="s">
        <v>120</v>
      </c>
      <c r="K320" s="1" t="str">
        <f>"+GELOT Louise"</f>
        <v>+GELOT Louise</v>
      </c>
      <c r="M320" s="1" t="s">
        <v>2594</v>
      </c>
      <c r="Q320" s="1" t="str">
        <f>"+Pierre"</f>
        <v>+Pierre</v>
      </c>
      <c r="R320" s="1" t="str">
        <f>"+---"</f>
        <v>+---</v>
      </c>
    </row>
    <row r="321" spans="3:14" ht="10.5">
      <c r="C321" s="1" t="s">
        <v>2579</v>
      </c>
      <c r="D321" s="1" t="s">
        <v>2580</v>
      </c>
      <c r="E321" s="1" t="s">
        <v>197</v>
      </c>
      <c r="M321" s="1" t="s">
        <v>2594</v>
      </c>
      <c r="N321" s="1" t="s">
        <v>196</v>
      </c>
    </row>
    <row r="322" spans="3:18" ht="10.5">
      <c r="C322" s="1" t="s">
        <v>2581</v>
      </c>
      <c r="D322" s="1" t="s">
        <v>2582</v>
      </c>
      <c r="E322" s="1" t="s">
        <v>221</v>
      </c>
      <c r="J322" s="1" t="s">
        <v>2583</v>
      </c>
      <c r="M322" s="1" t="s">
        <v>2171</v>
      </c>
      <c r="Q322" s="1" t="str">
        <f>"+Paul"</f>
        <v>+Paul</v>
      </c>
      <c r="R322" s="1" t="str">
        <f>"--- Jeanne"</f>
        <v>--- Jeanne</v>
      </c>
    </row>
    <row r="323" spans="3:18" ht="10.5">
      <c r="C323" s="1" t="s">
        <v>2584</v>
      </c>
      <c r="D323" s="1" t="s">
        <v>223</v>
      </c>
      <c r="E323" s="1" t="s">
        <v>202</v>
      </c>
      <c r="J323" s="1" t="str">
        <f>"+Hillaire"</f>
        <v>+Hillaire</v>
      </c>
      <c r="M323" s="1" t="s">
        <v>612</v>
      </c>
      <c r="N323" s="1" t="s">
        <v>96</v>
      </c>
      <c r="Q323" s="1" t="str">
        <f>"+---"</f>
        <v>+---</v>
      </c>
      <c r="R323" s="1" t="s">
        <v>2585</v>
      </c>
    </row>
    <row r="324" spans="3:18" ht="10.5">
      <c r="C324" s="1" t="s">
        <v>2586</v>
      </c>
      <c r="D324" s="1" t="s">
        <v>2587</v>
      </c>
      <c r="E324" s="1" t="s">
        <v>202</v>
      </c>
      <c r="K324" s="1" t="s">
        <v>2588</v>
      </c>
      <c r="M324" s="1" t="s">
        <v>597</v>
      </c>
      <c r="N324" s="1" t="s">
        <v>7</v>
      </c>
      <c r="Q324" s="1" t="s">
        <v>239</v>
      </c>
      <c r="R324" s="1" t="s">
        <v>2589</v>
      </c>
    </row>
    <row r="325" spans="3:19" ht="10.5">
      <c r="C325" s="1" t="s">
        <v>2809</v>
      </c>
      <c r="D325" s="1" t="s">
        <v>595</v>
      </c>
      <c r="E325" s="1" t="s">
        <v>202</v>
      </c>
      <c r="I325" s="1" t="s">
        <v>2413</v>
      </c>
      <c r="J325" s="1" t="str">
        <f>"+--"</f>
        <v>+--</v>
      </c>
      <c r="K325" s="1" t="s">
        <v>3026</v>
      </c>
      <c r="M325" s="1" t="s">
        <v>2313</v>
      </c>
      <c r="N325" s="1" t="s">
        <v>245</v>
      </c>
      <c r="Q325" s="1" t="s">
        <v>120</v>
      </c>
      <c r="R325" s="1" t="s">
        <v>470</v>
      </c>
      <c r="S325" s="1" t="s">
        <v>3027</v>
      </c>
    </row>
    <row r="326" spans="3:18" ht="10.5">
      <c r="C326" s="1" t="s">
        <v>3028</v>
      </c>
      <c r="D326" s="1" t="s">
        <v>3029</v>
      </c>
      <c r="E326" s="1" t="s">
        <v>522</v>
      </c>
      <c r="J326" s="1" t="s">
        <v>126</v>
      </c>
      <c r="K326" s="1" t="str">
        <f>"--- Marguerite"</f>
        <v>--- Marguerite</v>
      </c>
      <c r="M326" s="1" t="s">
        <v>3030</v>
      </c>
      <c r="N326" s="1" t="s">
        <v>7</v>
      </c>
      <c r="R326" s="1" t="s">
        <v>3031</v>
      </c>
    </row>
    <row r="327" spans="3:14" ht="10.5">
      <c r="C327" s="1" t="s">
        <v>3032</v>
      </c>
      <c r="D327" s="1" t="s">
        <v>3033</v>
      </c>
      <c r="E327" s="1" t="s">
        <v>226</v>
      </c>
      <c r="J327" s="1" t="s">
        <v>330</v>
      </c>
      <c r="K327" s="1" t="str">
        <f>"+BUTET Louise"</f>
        <v>+BUTET Louise</v>
      </c>
      <c r="N327" s="1" t="s">
        <v>7</v>
      </c>
    </row>
    <row r="328" spans="3:18" ht="10.5">
      <c r="C328" s="1" t="s">
        <v>3034</v>
      </c>
      <c r="D328" s="1" t="s">
        <v>1418</v>
      </c>
      <c r="E328" s="1" t="s">
        <v>1300</v>
      </c>
      <c r="J328" s="1" t="s">
        <v>1300</v>
      </c>
      <c r="K328" s="1" t="s">
        <v>3035</v>
      </c>
      <c r="M328" s="1" t="s">
        <v>1106</v>
      </c>
      <c r="N328" s="1" t="s">
        <v>1564</v>
      </c>
      <c r="R328" s="1" t="str">
        <f>"+CHALLOT Louise"</f>
        <v>+CHALLOT Louise</v>
      </c>
    </row>
    <row r="329" spans="3:18" ht="10.5">
      <c r="C329" s="1" t="s">
        <v>3036</v>
      </c>
      <c r="D329" s="1" t="s">
        <v>3037</v>
      </c>
      <c r="E329" s="1" t="s">
        <v>415</v>
      </c>
      <c r="K329" s="1" t="str">
        <f>"+GELLOT Louise"</f>
        <v>+GELLOT Louise</v>
      </c>
      <c r="M329" s="1" t="s">
        <v>3038</v>
      </c>
      <c r="Q329" s="1" t="str">
        <f>"+Michel"</f>
        <v>+Michel</v>
      </c>
      <c r="R329" s="1" t="s">
        <v>311</v>
      </c>
    </row>
    <row r="330" spans="3:19" ht="10.5">
      <c r="C330" s="1" t="s">
        <v>3039</v>
      </c>
      <c r="D330" s="1" t="s">
        <v>311</v>
      </c>
      <c r="E330" s="1" t="s">
        <v>221</v>
      </c>
      <c r="M330" s="1" t="s">
        <v>872</v>
      </c>
      <c r="S330" s="1" t="s">
        <v>3040</v>
      </c>
    </row>
    <row r="331" spans="3:19" ht="10.5">
      <c r="C331" s="1" t="s">
        <v>3039</v>
      </c>
      <c r="D331" s="1" t="s">
        <v>1002</v>
      </c>
      <c r="E331" s="1" t="s">
        <v>522</v>
      </c>
      <c r="M331" s="1" t="s">
        <v>3041</v>
      </c>
      <c r="N331" s="1" t="s">
        <v>19</v>
      </c>
      <c r="R331" s="1" t="s">
        <v>577</v>
      </c>
      <c r="S331" s="1" t="s">
        <v>3042</v>
      </c>
    </row>
    <row r="332" spans="3:18" ht="10.5">
      <c r="C332" s="1" t="s">
        <v>3043</v>
      </c>
      <c r="D332" s="1" t="s">
        <v>991</v>
      </c>
      <c r="E332" s="1" t="s">
        <v>522</v>
      </c>
      <c r="J332" s="1" t="s">
        <v>202</v>
      </c>
      <c r="K332" s="1" t="s">
        <v>1426</v>
      </c>
      <c r="M332" s="1" t="s">
        <v>1183</v>
      </c>
      <c r="Q332" s="1" t="s">
        <v>221</v>
      </c>
      <c r="R332" s="1" t="s">
        <v>3044</v>
      </c>
    </row>
    <row r="333" spans="3:18" ht="10.5">
      <c r="C333" s="1" t="s">
        <v>3045</v>
      </c>
      <c r="D333" s="1" t="s">
        <v>590</v>
      </c>
      <c r="E333" s="1" t="s">
        <v>197</v>
      </c>
      <c r="J333" s="1" t="str">
        <f>"+Pierre"</f>
        <v>+Pierre</v>
      </c>
      <c r="K333" s="1" t="s">
        <v>3046</v>
      </c>
      <c r="M333" s="1" t="s">
        <v>469</v>
      </c>
      <c r="N333" s="1" t="s">
        <v>7</v>
      </c>
      <c r="Q333" s="1" t="s">
        <v>202</v>
      </c>
      <c r="R333" s="1" t="s">
        <v>470</v>
      </c>
    </row>
    <row r="334" spans="3:17" ht="10.5">
      <c r="C334" s="1" t="s">
        <v>3045</v>
      </c>
      <c r="D334" s="1" t="s">
        <v>1183</v>
      </c>
      <c r="E334" s="1" t="s">
        <v>202</v>
      </c>
      <c r="K334" s="1" t="s">
        <v>3047</v>
      </c>
      <c r="M334" s="1" t="s">
        <v>301</v>
      </c>
      <c r="N334" s="1" t="s">
        <v>233</v>
      </c>
      <c r="Q334" s="1" t="s">
        <v>3048</v>
      </c>
    </row>
    <row r="335" spans="3:18" ht="10.5">
      <c r="C335" s="1" t="s">
        <v>3045</v>
      </c>
      <c r="D335" s="1" t="s">
        <v>792</v>
      </c>
      <c r="E335" s="1" t="s">
        <v>202</v>
      </c>
      <c r="J335" s="1" t="s">
        <v>120</v>
      </c>
      <c r="K335" s="1" t="s">
        <v>3049</v>
      </c>
      <c r="M335" s="1" t="s">
        <v>3050</v>
      </c>
      <c r="N335" s="1" t="s">
        <v>96</v>
      </c>
      <c r="P335" s="1" t="s">
        <v>2305</v>
      </c>
      <c r="Q335" s="1" t="s">
        <v>227</v>
      </c>
      <c r="R335" s="1" t="s">
        <v>3051</v>
      </c>
    </row>
    <row r="336" spans="3:18" ht="10.5">
      <c r="C336" s="1" t="s">
        <v>3052</v>
      </c>
      <c r="D336" s="1" t="s">
        <v>1317</v>
      </c>
      <c r="E336" s="1" t="s">
        <v>865</v>
      </c>
      <c r="I336" s="1" t="s">
        <v>3053</v>
      </c>
      <c r="J336" s="1" t="str">
        <f>"+Jean"</f>
        <v>+Jean</v>
      </c>
      <c r="K336" s="1" t="str">
        <f>"+-- Françoise"</f>
        <v>+-- Françoise</v>
      </c>
      <c r="M336" s="1" t="s">
        <v>3054</v>
      </c>
      <c r="N336" s="1" t="s">
        <v>340</v>
      </c>
      <c r="R336" s="1" t="s">
        <v>3055</v>
      </c>
    </row>
    <row r="337" spans="3:17" ht="10.5">
      <c r="C337" s="1" t="s">
        <v>3056</v>
      </c>
      <c r="D337" s="1" t="s">
        <v>2501</v>
      </c>
      <c r="E337" s="1" t="s">
        <v>120</v>
      </c>
      <c r="J337" s="1" t="str">
        <f>"+Pierre"</f>
        <v>+Pierre</v>
      </c>
      <c r="K337" s="1" t="s">
        <v>3057</v>
      </c>
      <c r="M337" s="1" t="s">
        <v>64</v>
      </c>
      <c r="Q337" s="1" t="s">
        <v>3058</v>
      </c>
    </row>
    <row r="338" spans="3:13" ht="10.5">
      <c r="C338" s="1" t="s">
        <v>3059</v>
      </c>
      <c r="D338" s="1" t="s">
        <v>786</v>
      </c>
      <c r="E338" s="1" t="s">
        <v>202</v>
      </c>
      <c r="J338" s="1" t="str">
        <f>"+Louis"</f>
        <v>+Louis</v>
      </c>
      <c r="K338" s="1" t="str">
        <f>"+ESMEREAU Marie"</f>
        <v>+ESMEREAU Marie</v>
      </c>
      <c r="M338" s="1" t="s">
        <v>361</v>
      </c>
    </row>
    <row r="339" spans="3:13" ht="10.5">
      <c r="C339" s="1" t="s">
        <v>3059</v>
      </c>
      <c r="D339" s="1" t="s">
        <v>1270</v>
      </c>
      <c r="E339" s="1" t="s">
        <v>120</v>
      </c>
      <c r="K339" s="1" t="str">
        <f>"+ -- Perrine"</f>
        <v>+ -- Perrine</v>
      </c>
      <c r="M339" s="1" t="s">
        <v>88</v>
      </c>
    </row>
    <row r="340" spans="3:18" ht="10.5">
      <c r="C340" s="1" t="s">
        <v>3060</v>
      </c>
      <c r="D340" s="1" t="s">
        <v>1028</v>
      </c>
      <c r="J340" s="1" t="s">
        <v>202</v>
      </c>
      <c r="K340" s="1" t="str">
        <f>" -- Catherine"</f>
        <v> -- Catherine</v>
      </c>
      <c r="M340" s="1" t="s">
        <v>3061</v>
      </c>
      <c r="N340" s="1" t="s">
        <v>340</v>
      </c>
      <c r="Q340" s="1" t="str">
        <f>"+Pierre"</f>
        <v>+Pierre</v>
      </c>
      <c r="R340" s="1" t="s">
        <v>3062</v>
      </c>
    </row>
    <row r="341" spans="3:19" ht="10.5">
      <c r="C341" s="1" t="s">
        <v>3063</v>
      </c>
      <c r="D341" s="1" t="s">
        <v>1022</v>
      </c>
      <c r="L341" s="1" t="s">
        <v>3064</v>
      </c>
      <c r="M341" s="1" t="s">
        <v>88</v>
      </c>
      <c r="S341" s="1" t="s">
        <v>3065</v>
      </c>
    </row>
    <row r="342" spans="3:18" ht="10.5">
      <c r="C342" s="1" t="s">
        <v>3066</v>
      </c>
      <c r="D342" s="1" t="s">
        <v>1081</v>
      </c>
      <c r="E342" s="1" t="s">
        <v>522</v>
      </c>
      <c r="J342" s="1" t="s">
        <v>3067</v>
      </c>
      <c r="M342" s="1" t="s">
        <v>2726</v>
      </c>
      <c r="N342" s="1" t="s">
        <v>555</v>
      </c>
      <c r="Q342" s="1" t="s">
        <v>281</v>
      </c>
      <c r="R342" s="1" t="s">
        <v>606</v>
      </c>
    </row>
    <row r="343" spans="3:17" ht="10.5">
      <c r="C343" s="1" t="s">
        <v>3068</v>
      </c>
      <c r="D343" s="1" t="s">
        <v>3069</v>
      </c>
      <c r="E343" s="1" t="s">
        <v>226</v>
      </c>
      <c r="J343" s="1" t="s">
        <v>2857</v>
      </c>
      <c r="M343" s="1" t="s">
        <v>2468</v>
      </c>
      <c r="N343" s="1" t="s">
        <v>340</v>
      </c>
      <c r="Q343" s="1" t="s">
        <v>2858</v>
      </c>
    </row>
    <row r="344" spans="3:18" ht="10.5">
      <c r="C344" s="1" t="s">
        <v>2859</v>
      </c>
      <c r="D344" s="1" t="s">
        <v>2860</v>
      </c>
      <c r="E344" s="1" t="s">
        <v>197</v>
      </c>
      <c r="J344" s="1" t="str">
        <f>"+Pierre"</f>
        <v>+Pierre</v>
      </c>
      <c r="K344" s="1" t="str">
        <f>"+ROUSLU Perrine"</f>
        <v>+ROUSLU Perrine</v>
      </c>
      <c r="M344" s="1" t="s">
        <v>3069</v>
      </c>
      <c r="N344" s="1" t="s">
        <v>7</v>
      </c>
      <c r="Q344" s="1" t="s">
        <v>226</v>
      </c>
      <c r="R344" s="1" t="str">
        <f>"+MERCIER Jacquette"</f>
        <v>+MERCIER Jacquette</v>
      </c>
    </row>
    <row r="345" spans="3:17" ht="10.5">
      <c r="C345" s="1" t="s">
        <v>2650</v>
      </c>
      <c r="D345" s="1" t="s">
        <v>1106</v>
      </c>
      <c r="E345" s="1" t="s">
        <v>197</v>
      </c>
      <c r="J345" s="1" t="s">
        <v>2651</v>
      </c>
      <c r="M345" s="1" t="s">
        <v>483</v>
      </c>
      <c r="Q345" s="1" t="s">
        <v>2652</v>
      </c>
    </row>
    <row r="346" spans="3:18" ht="10.5">
      <c r="C346" s="1" t="s">
        <v>2653</v>
      </c>
      <c r="D346" s="1" t="s">
        <v>1183</v>
      </c>
      <c r="E346" s="1" t="s">
        <v>522</v>
      </c>
      <c r="K346" s="1" t="str">
        <f>"+ROSSARD Michelle"</f>
        <v>+ROSSARD Michelle</v>
      </c>
      <c r="M346" s="1" t="s">
        <v>185</v>
      </c>
      <c r="N346" s="1" t="s">
        <v>7</v>
      </c>
      <c r="Q346" s="1" t="s">
        <v>197</v>
      </c>
      <c r="R346" s="1" t="str">
        <f>"+BERTH-- Louise"</f>
        <v>+BERTH-- Louise</v>
      </c>
    </row>
    <row r="347" spans="3:18" ht="10.5">
      <c r="C347" s="1" t="s">
        <v>2654</v>
      </c>
      <c r="D347" s="1" t="s">
        <v>859</v>
      </c>
      <c r="E347" s="1" t="s">
        <v>221</v>
      </c>
      <c r="J347" s="1" t="s">
        <v>227</v>
      </c>
      <c r="K347" s="1" t="s">
        <v>1054</v>
      </c>
      <c r="L347" s="1" t="s">
        <v>2655</v>
      </c>
      <c r="M347" s="1" t="s">
        <v>988</v>
      </c>
      <c r="Q347" s="1" t="s">
        <v>202</v>
      </c>
      <c r="R347" s="1" t="str">
        <f>"--- Magdeleine"</f>
        <v>--- Magdeleine</v>
      </c>
    </row>
    <row r="348" spans="3:18" ht="10.5">
      <c r="C348" s="1" t="s">
        <v>2656</v>
      </c>
      <c r="D348" s="1" t="s">
        <v>2566</v>
      </c>
      <c r="E348" s="1" t="s">
        <v>202</v>
      </c>
      <c r="J348" s="1" t="s">
        <v>2657</v>
      </c>
      <c r="K348" s="1" t="s">
        <v>2658</v>
      </c>
      <c r="M348" s="1" t="s">
        <v>2659</v>
      </c>
      <c r="N348" s="1" t="s">
        <v>233</v>
      </c>
      <c r="Q348" s="1" t="s">
        <v>239</v>
      </c>
      <c r="R348" s="1" t="str">
        <f>"+ROUHAULT"</f>
        <v>+ROUHAULT</v>
      </c>
    </row>
    <row r="349" spans="3:18" ht="10.5">
      <c r="C349" s="1" t="s">
        <v>2656</v>
      </c>
      <c r="D349" s="1" t="s">
        <v>361</v>
      </c>
      <c r="J349" s="1" t="s">
        <v>239</v>
      </c>
      <c r="M349" s="1" t="s">
        <v>2860</v>
      </c>
      <c r="N349" s="1" t="s">
        <v>7</v>
      </c>
      <c r="Q349" s="1" t="str">
        <f>"+--"</f>
        <v>+--</v>
      </c>
      <c r="R349" s="1" t="s">
        <v>2660</v>
      </c>
    </row>
    <row r="350" spans="3:19" ht="10.5">
      <c r="C350" s="1" t="s">
        <v>2661</v>
      </c>
      <c r="D350" s="1" t="s">
        <v>2662</v>
      </c>
      <c r="E350" s="1" t="s">
        <v>227</v>
      </c>
      <c r="M350" s="1" t="s">
        <v>1040</v>
      </c>
      <c r="N350" s="1" t="s">
        <v>7</v>
      </c>
      <c r="S350" s="1" t="s">
        <v>2663</v>
      </c>
    </row>
    <row r="351" spans="3:18" ht="10.5">
      <c r="C351" s="1" t="s">
        <v>2664</v>
      </c>
      <c r="K351" s="1" t="s">
        <v>2219</v>
      </c>
      <c r="M351" s="1" t="s">
        <v>2665</v>
      </c>
      <c r="N351" s="1" t="s">
        <v>7</v>
      </c>
      <c r="R351" s="1" t="s">
        <v>2666</v>
      </c>
    </row>
    <row r="352" spans="3:18" ht="10.5">
      <c r="C352" s="1" t="s">
        <v>2667</v>
      </c>
      <c r="D352" s="1" t="s">
        <v>2221</v>
      </c>
      <c r="E352" s="1" t="s">
        <v>221</v>
      </c>
      <c r="K352" s="1" t="s">
        <v>2668</v>
      </c>
      <c r="M352" s="1" t="s">
        <v>2669</v>
      </c>
      <c r="N352" s="1" t="s">
        <v>7</v>
      </c>
      <c r="Q352" s="1" t="str">
        <f>"+Mathurin"</f>
        <v>+Mathurin</v>
      </c>
      <c r="R352" s="1" t="s">
        <v>2670</v>
      </c>
    </row>
    <row r="353" spans="3:18" ht="10.5">
      <c r="C353" s="1" t="s">
        <v>2671</v>
      </c>
      <c r="D353" s="1" t="s">
        <v>1112</v>
      </c>
      <c r="E353" s="1" t="s">
        <v>330</v>
      </c>
      <c r="J353" s="1" t="str">
        <f>"+"</f>
        <v>+</v>
      </c>
      <c r="K353" s="1" t="s">
        <v>2672</v>
      </c>
      <c r="M353" s="1" t="s">
        <v>2673</v>
      </c>
      <c r="N353" s="1" t="s">
        <v>233</v>
      </c>
      <c r="Q353" s="1" t="str">
        <f>"+Jean"</f>
        <v>+Jean</v>
      </c>
      <c r="R353" s="1" t="s">
        <v>2674</v>
      </c>
    </row>
    <row r="354" spans="3:18" ht="10.5">
      <c r="C354" s="1" t="s">
        <v>2675</v>
      </c>
      <c r="D354" s="1" t="s">
        <v>1081</v>
      </c>
      <c r="E354" s="1" t="s">
        <v>202</v>
      </c>
      <c r="J354" s="1" t="s">
        <v>202</v>
      </c>
      <c r="K354" s="1" t="s">
        <v>2676</v>
      </c>
      <c r="M354" s="1" t="s">
        <v>2427</v>
      </c>
      <c r="N354" s="1" t="s">
        <v>196</v>
      </c>
      <c r="Q354" s="1" t="s">
        <v>227</v>
      </c>
      <c r="R354" s="1" t="s">
        <v>2677</v>
      </c>
    </row>
    <row r="355" spans="3:18" ht="10.5">
      <c r="C355" s="1" t="s">
        <v>2678</v>
      </c>
      <c r="D355" s="1" t="s">
        <v>1384</v>
      </c>
      <c r="E355" s="1" t="s">
        <v>202</v>
      </c>
      <c r="K355" s="1" t="s">
        <v>1387</v>
      </c>
      <c r="M355" s="1" t="s">
        <v>3054</v>
      </c>
      <c r="N355" s="1" t="s">
        <v>7</v>
      </c>
      <c r="Q355" s="1" t="s">
        <v>221</v>
      </c>
      <c r="R355" s="1" t="s">
        <v>3055</v>
      </c>
    </row>
    <row r="356" spans="3:18" ht="10.5">
      <c r="C356" s="1" t="s">
        <v>2679</v>
      </c>
      <c r="D356" s="1" t="s">
        <v>1081</v>
      </c>
      <c r="J356" s="1" t="s">
        <v>2680</v>
      </c>
      <c r="M356" s="1" t="s">
        <v>2386</v>
      </c>
      <c r="Q356" s="1" t="str">
        <f>"+Pierre"</f>
        <v>+Pierre</v>
      </c>
      <c r="R356" s="1" t="s">
        <v>2681</v>
      </c>
    </row>
    <row r="357" spans="3:18" ht="10.5">
      <c r="C357" s="1" t="s">
        <v>2682</v>
      </c>
      <c r="D357" s="1" t="s">
        <v>2683</v>
      </c>
      <c r="E357" s="1" t="s">
        <v>330</v>
      </c>
      <c r="J357" s="1" t="str">
        <f>"+Mathurin"</f>
        <v>+Mathurin</v>
      </c>
      <c r="K357" s="1" t="s">
        <v>2684</v>
      </c>
      <c r="M357" s="1" t="s">
        <v>658</v>
      </c>
      <c r="N357" s="1" t="s">
        <v>533</v>
      </c>
      <c r="R357" s="1" t="s">
        <v>2685</v>
      </c>
    </row>
    <row r="358" spans="3:19" ht="10.5">
      <c r="C358" s="1" t="s">
        <v>2686</v>
      </c>
      <c r="D358" s="1" t="s">
        <v>988</v>
      </c>
      <c r="J358" s="1" t="s">
        <v>2687</v>
      </c>
      <c r="M358" s="1" t="s">
        <v>2688</v>
      </c>
      <c r="Q358" s="1" t="s">
        <v>202</v>
      </c>
      <c r="R358" s="1" t="s">
        <v>2689</v>
      </c>
      <c r="S358" s="1" t="s">
        <v>2690</v>
      </c>
    </row>
    <row r="359" spans="3:18" ht="10.5">
      <c r="C359" s="1" t="s">
        <v>2686</v>
      </c>
      <c r="D359" s="1" t="s">
        <v>357</v>
      </c>
      <c r="E359" s="1" t="s">
        <v>120</v>
      </c>
      <c r="J359" s="1" t="s">
        <v>2691</v>
      </c>
      <c r="M359" s="1" t="s">
        <v>1863</v>
      </c>
      <c r="N359" s="1" t="s">
        <v>555</v>
      </c>
      <c r="P359" s="1" t="s">
        <v>2167</v>
      </c>
      <c r="Q359" s="1" t="str">
        <f>"+Louis"</f>
        <v>+Louis</v>
      </c>
      <c r="R359" s="1" t="str">
        <f>"-- Renée"</f>
        <v>-- Renée</v>
      </c>
    </row>
    <row r="360" spans="3:18" ht="10.5">
      <c r="C360" s="1" t="s">
        <v>2692</v>
      </c>
      <c r="D360" s="1" t="s">
        <v>2693</v>
      </c>
      <c r="E360" s="1" t="s">
        <v>221</v>
      </c>
      <c r="J360" s="1" t="s">
        <v>202</v>
      </c>
      <c r="K360" s="1" t="s">
        <v>2694</v>
      </c>
      <c r="M360" s="1" t="s">
        <v>590</v>
      </c>
      <c r="Q360" s="1" t="str">
        <f>"+Pierre"</f>
        <v>+Pierre</v>
      </c>
      <c r="R360" s="1" t="s">
        <v>2695</v>
      </c>
    </row>
    <row r="361" spans="3:17" ht="10.5">
      <c r="C361" s="1" t="s">
        <v>2696</v>
      </c>
      <c r="D361" s="1" t="s">
        <v>1106</v>
      </c>
      <c r="J361" s="1" t="str">
        <f>"+Louis"</f>
        <v>+Louis</v>
      </c>
      <c r="M361" s="1" t="s">
        <v>2697</v>
      </c>
      <c r="N361" s="1" t="s">
        <v>196</v>
      </c>
      <c r="Q361" s="1" t="s">
        <v>2698</v>
      </c>
    </row>
    <row r="362" spans="3:18" ht="10.5">
      <c r="C362" s="1" t="s">
        <v>2699</v>
      </c>
      <c r="D362" s="1" t="s">
        <v>2700</v>
      </c>
      <c r="E362" s="1" t="s">
        <v>120</v>
      </c>
      <c r="J362" s="1" t="s">
        <v>120</v>
      </c>
      <c r="K362" s="1" t="str">
        <f>"+RICHARD Charlotte"</f>
        <v>+RICHARD Charlotte</v>
      </c>
      <c r="M362" s="1" t="s">
        <v>2701</v>
      </c>
      <c r="N362" s="1" t="s">
        <v>340</v>
      </c>
      <c r="P362" s="1" t="s">
        <v>2702</v>
      </c>
      <c r="Q362" s="1" t="str">
        <f>"+"</f>
        <v>+</v>
      </c>
      <c r="R362" s="1" t="s">
        <v>2703</v>
      </c>
    </row>
    <row r="363" spans="3:18" ht="10.5">
      <c r="C363" s="1" t="s">
        <v>2699</v>
      </c>
      <c r="D363" s="1" t="s">
        <v>2916</v>
      </c>
      <c r="J363" s="1" t="s">
        <v>330</v>
      </c>
      <c r="K363" s="1" t="str">
        <f>"+BERLAY"</f>
        <v>+BERLAY</v>
      </c>
      <c r="M363" s="1" t="s">
        <v>411</v>
      </c>
      <c r="N363" s="1" t="s">
        <v>2917</v>
      </c>
      <c r="Q363" s="1" t="s">
        <v>2918</v>
      </c>
      <c r="R363" s="1" t="s">
        <v>3123</v>
      </c>
    </row>
    <row r="364" spans="3:18" ht="10.5">
      <c r="C364" s="1" t="s">
        <v>3124</v>
      </c>
      <c r="D364" s="1" t="s">
        <v>3125</v>
      </c>
      <c r="E364" s="1" t="s">
        <v>197</v>
      </c>
      <c r="J364" s="1" t="s">
        <v>3126</v>
      </c>
      <c r="K364" s="1" t="s">
        <v>2164</v>
      </c>
      <c r="M364" s="1" t="s">
        <v>988</v>
      </c>
      <c r="N364" s="1" t="s">
        <v>7</v>
      </c>
      <c r="Q364" s="1" t="s">
        <v>197</v>
      </c>
      <c r="R364" s="1" t="s">
        <v>3127</v>
      </c>
    </row>
    <row r="365" spans="3:18" ht="10.5">
      <c r="C365" s="1" t="s">
        <v>3124</v>
      </c>
      <c r="D365" s="1" t="s">
        <v>3125</v>
      </c>
      <c r="E365" s="1" t="s">
        <v>239</v>
      </c>
      <c r="J365" s="1" t="s">
        <v>3126</v>
      </c>
      <c r="K365" s="1" t="s">
        <v>2164</v>
      </c>
      <c r="M365" s="1" t="s">
        <v>988</v>
      </c>
      <c r="N365" s="1" t="s">
        <v>96</v>
      </c>
      <c r="Q365" s="1" t="s">
        <v>197</v>
      </c>
      <c r="R365" s="1" t="s">
        <v>3127</v>
      </c>
    </row>
    <row r="366" spans="3:16" ht="10.5">
      <c r="C366" s="1" t="s">
        <v>3128</v>
      </c>
      <c r="D366" s="1" t="s">
        <v>15</v>
      </c>
      <c r="J366" s="1" t="str">
        <f>"+Imbert"</f>
        <v>+Imbert</v>
      </c>
      <c r="K366" s="1" t="s">
        <v>2018</v>
      </c>
      <c r="M366" s="1" t="s">
        <v>3129</v>
      </c>
      <c r="N366" s="1" t="s">
        <v>19</v>
      </c>
      <c r="P366" s="1" t="s">
        <v>3130</v>
      </c>
    </row>
    <row r="367" spans="3:18" ht="10.5">
      <c r="C367" s="1" t="s">
        <v>3131</v>
      </c>
      <c r="F367" s="1" t="s">
        <v>3132</v>
      </c>
      <c r="M367" s="1" t="s">
        <v>3133</v>
      </c>
      <c r="Q367" s="1" t="str">
        <f>"+René"</f>
        <v>+René</v>
      </c>
      <c r="R367" s="1" t="s">
        <v>3134</v>
      </c>
    </row>
    <row r="368" spans="3:18" ht="10.5">
      <c r="C368" s="1" t="s">
        <v>3135</v>
      </c>
      <c r="D368" s="1" t="s">
        <v>2562</v>
      </c>
      <c r="E368" s="1" t="s">
        <v>120</v>
      </c>
      <c r="I368" s="1" t="s">
        <v>3136</v>
      </c>
      <c r="J368" s="1" t="s">
        <v>221</v>
      </c>
      <c r="K368" s="1" t="s">
        <v>3137</v>
      </c>
      <c r="M368" s="1" t="s">
        <v>15</v>
      </c>
      <c r="N368" s="1" t="s">
        <v>7</v>
      </c>
      <c r="Q368" s="1" t="s">
        <v>126</v>
      </c>
      <c r="R368" s="1" t="s">
        <v>1054</v>
      </c>
    </row>
    <row r="369" spans="3:18" ht="10.5">
      <c r="C369" s="1" t="s">
        <v>3138</v>
      </c>
      <c r="D369" s="1" t="s">
        <v>658</v>
      </c>
      <c r="J369" s="1" t="s">
        <v>215</v>
      </c>
      <c r="K369" s="1" t="s">
        <v>3139</v>
      </c>
      <c r="M369" s="1" t="s">
        <v>1807</v>
      </c>
      <c r="N369" s="1" t="s">
        <v>340</v>
      </c>
      <c r="Q369" s="1" t="str">
        <f>"+"</f>
        <v>+</v>
      </c>
      <c r="R369" s="1" t="s">
        <v>3140</v>
      </c>
    </row>
    <row r="370" spans="3:17" ht="10.5">
      <c r="C370" s="1" t="s">
        <v>3141</v>
      </c>
      <c r="D370" s="1" t="s">
        <v>1081</v>
      </c>
      <c r="E370" s="1" t="s">
        <v>202</v>
      </c>
      <c r="F370" s="1" t="s">
        <v>3142</v>
      </c>
      <c r="M370" s="1" t="s">
        <v>988</v>
      </c>
      <c r="N370" s="1" t="s">
        <v>533</v>
      </c>
      <c r="Q370" s="1" t="s">
        <v>3143</v>
      </c>
    </row>
    <row r="371" spans="3:17" ht="10.5">
      <c r="C371" s="1" t="s">
        <v>3144</v>
      </c>
      <c r="D371" s="1" t="s">
        <v>1005</v>
      </c>
      <c r="E371" s="1" t="s">
        <v>197</v>
      </c>
      <c r="F371" s="1" t="s">
        <v>3145</v>
      </c>
      <c r="M371" s="1" t="s">
        <v>2735</v>
      </c>
      <c r="N371" s="1" t="s">
        <v>196</v>
      </c>
      <c r="Q371" s="1" t="s">
        <v>3146</v>
      </c>
    </row>
    <row r="372" spans="3:18" ht="10.5">
      <c r="C372" s="1" t="s">
        <v>3147</v>
      </c>
      <c r="D372" s="1" t="s">
        <v>572</v>
      </c>
      <c r="J372" s="1" t="s">
        <v>221</v>
      </c>
      <c r="K372" s="1" t="s">
        <v>3148</v>
      </c>
      <c r="M372" s="1" t="s">
        <v>223</v>
      </c>
      <c r="N372" s="1" t="s">
        <v>555</v>
      </c>
      <c r="Q372" s="1" t="s">
        <v>239</v>
      </c>
      <c r="R372" s="1" t="str">
        <f>"+BRANCHU"</f>
        <v>+BRANCHU</v>
      </c>
    </row>
    <row r="373" spans="3:18" ht="10.5">
      <c r="C373" s="1" t="s">
        <v>3149</v>
      </c>
      <c r="D373" s="1" t="s">
        <v>225</v>
      </c>
      <c r="E373" s="1" t="s">
        <v>239</v>
      </c>
      <c r="K373" s="1" t="s">
        <v>3150</v>
      </c>
      <c r="M373" s="1" t="s">
        <v>978</v>
      </c>
      <c r="Q373" s="1" t="s">
        <v>202</v>
      </c>
      <c r="R373" s="1" t="s">
        <v>428</v>
      </c>
    </row>
    <row r="374" spans="3:18" ht="10.5">
      <c r="C374" s="1" t="s">
        <v>3151</v>
      </c>
      <c r="D374" s="1" t="s">
        <v>258</v>
      </c>
      <c r="E374" s="1" t="s">
        <v>330</v>
      </c>
      <c r="I374" s="1" t="s">
        <v>2413</v>
      </c>
      <c r="K374" s="1" t="str">
        <f>"+ --- Jeanne"</f>
        <v>+ --- Jeanne</v>
      </c>
      <c r="M374" s="1" t="s">
        <v>3152</v>
      </c>
      <c r="N374" s="1" t="s">
        <v>233</v>
      </c>
      <c r="Q374" s="1" t="s">
        <v>1026</v>
      </c>
      <c r="R374" s="1" t="str">
        <f>"-- Jacquette"</f>
        <v>-- Jacquette</v>
      </c>
    </row>
    <row r="375" spans="3:18" ht="10.5">
      <c r="C375" s="1" t="s">
        <v>3153</v>
      </c>
      <c r="D375" s="1" t="s">
        <v>786</v>
      </c>
      <c r="E375" s="1" t="s">
        <v>202</v>
      </c>
      <c r="H375" s="1" t="s">
        <v>3154</v>
      </c>
      <c r="I375" s="1" t="s">
        <v>3155</v>
      </c>
      <c r="K375" s="1" t="s">
        <v>3156</v>
      </c>
      <c r="M375" s="1" t="s">
        <v>408</v>
      </c>
      <c r="N375" s="1" t="s">
        <v>96</v>
      </c>
      <c r="Q375" s="1" t="s">
        <v>197</v>
      </c>
      <c r="R375" s="1" t="s">
        <v>3157</v>
      </c>
    </row>
    <row r="376" spans="3:17" ht="10.5">
      <c r="C376" s="1" t="s">
        <v>3158</v>
      </c>
      <c r="D376" s="1" t="s">
        <v>566</v>
      </c>
      <c r="E376" s="1" t="s">
        <v>197</v>
      </c>
      <c r="K376" s="1" t="str">
        <f>"+RENOU Marie"</f>
        <v>+RENOU Marie</v>
      </c>
      <c r="Q376" s="1" t="s">
        <v>3159</v>
      </c>
    </row>
    <row r="377" spans="3:14" ht="10.5">
      <c r="C377" s="1" t="s">
        <v>3160</v>
      </c>
      <c r="M377" s="1" t="s">
        <v>3161</v>
      </c>
      <c r="N377" s="1" t="s">
        <v>186</v>
      </c>
    </row>
    <row r="378" spans="3:13" ht="10.5">
      <c r="C378" s="1" t="s">
        <v>3162</v>
      </c>
      <c r="E378" s="1" t="s">
        <v>3163</v>
      </c>
      <c r="F378" s="1" t="s">
        <v>3164</v>
      </c>
      <c r="M378" s="1" t="s">
        <v>3165</v>
      </c>
    </row>
    <row r="379" spans="3:18" ht="10.5">
      <c r="C379" s="1" t="s">
        <v>3166</v>
      </c>
      <c r="D379" s="1" t="s">
        <v>2313</v>
      </c>
      <c r="F379" s="1" t="s">
        <v>3167</v>
      </c>
      <c r="L379" s="1" t="s">
        <v>3168</v>
      </c>
      <c r="M379" s="1" t="s">
        <v>3169</v>
      </c>
      <c r="Q379" s="1" t="str">
        <f>"+Charles"</f>
        <v>+Charles</v>
      </c>
      <c r="R379" s="1" t="s">
        <v>3161</v>
      </c>
    </row>
    <row r="380" spans="3:18" ht="10.5">
      <c r="C380" s="1" t="s">
        <v>3170</v>
      </c>
      <c r="D380" s="1" t="s">
        <v>444</v>
      </c>
      <c r="E380" s="1" t="s">
        <v>221</v>
      </c>
      <c r="J380" s="1" t="str">
        <f>"+"</f>
        <v>+</v>
      </c>
      <c r="K380" s="1" t="s">
        <v>1068</v>
      </c>
      <c r="M380" s="1" t="s">
        <v>3171</v>
      </c>
      <c r="N380" s="1" t="s">
        <v>2112</v>
      </c>
      <c r="P380" s="1" t="s">
        <v>1755</v>
      </c>
      <c r="Q380" s="1" t="str">
        <f>"+Louis"</f>
        <v>+Louis</v>
      </c>
      <c r="R380" s="1" t="str">
        <f>"--- Louise"</f>
        <v>--- Louise</v>
      </c>
    </row>
    <row r="381" spans="3:18" ht="10.5">
      <c r="C381" s="1" t="s">
        <v>2966</v>
      </c>
      <c r="D381" s="1" t="s">
        <v>1022</v>
      </c>
      <c r="E381" s="1" t="s">
        <v>330</v>
      </c>
      <c r="J381" s="1" t="str">
        <f>"+François"</f>
        <v>+François</v>
      </c>
      <c r="M381" s="1" t="s">
        <v>708</v>
      </c>
      <c r="N381" s="1" t="s">
        <v>555</v>
      </c>
      <c r="Q381" s="1" t="str">
        <f>"+Pierre"</f>
        <v>+Pierre</v>
      </c>
      <c r="R381" s="1" t="s">
        <v>2967</v>
      </c>
    </row>
    <row r="382" spans="3:17" ht="10.5">
      <c r="C382" s="1" t="s">
        <v>2966</v>
      </c>
      <c r="D382" s="1" t="s">
        <v>645</v>
      </c>
      <c r="J382" s="1" t="str">
        <f>"+Pierre"</f>
        <v>+Pierre</v>
      </c>
      <c r="K382" s="1" t="s">
        <v>646</v>
      </c>
      <c r="M382" s="1" t="s">
        <v>532</v>
      </c>
      <c r="Q382" s="1" t="str">
        <f>"+Louis"</f>
        <v>+Louis</v>
      </c>
    </row>
    <row r="383" spans="3:18" ht="10.5">
      <c r="C383" s="1" t="s">
        <v>2968</v>
      </c>
      <c r="D383" s="1" t="s">
        <v>417</v>
      </c>
      <c r="J383" s="1" t="str">
        <f>"+René"</f>
        <v>+René</v>
      </c>
      <c r="K383" s="1" t="s">
        <v>397</v>
      </c>
      <c r="M383" s="1" t="s">
        <v>2969</v>
      </c>
      <c r="N383" s="1" t="s">
        <v>25</v>
      </c>
      <c r="R383" s="1" t="s">
        <v>2752</v>
      </c>
    </row>
    <row r="384" spans="3:18" ht="10.5">
      <c r="C384" s="1" t="s">
        <v>2753</v>
      </c>
      <c r="D384" s="1" t="s">
        <v>532</v>
      </c>
      <c r="E384" s="1" t="s">
        <v>202</v>
      </c>
      <c r="F384" s="1" t="s">
        <v>2393</v>
      </c>
      <c r="M384" s="1" t="s">
        <v>612</v>
      </c>
      <c r="N384" s="1" t="s">
        <v>233</v>
      </c>
      <c r="R384" s="1" t="str">
        <f>"+--- Marguerite"</f>
        <v>+--- Marguerite</v>
      </c>
    </row>
    <row r="385" spans="3:18" ht="10.5">
      <c r="C385" s="1" t="s">
        <v>2754</v>
      </c>
      <c r="D385" s="1" t="s">
        <v>1855</v>
      </c>
      <c r="E385" s="1" t="s">
        <v>120</v>
      </c>
      <c r="J385" s="1" t="s">
        <v>202</v>
      </c>
      <c r="K385" s="1" t="s">
        <v>2755</v>
      </c>
      <c r="M385" s="1" t="s">
        <v>119</v>
      </c>
      <c r="N385" s="1" t="s">
        <v>7</v>
      </c>
      <c r="R385" s="1" t="s">
        <v>2756</v>
      </c>
    </row>
    <row r="386" spans="3:14" ht="10.5">
      <c r="C386" s="1" t="s">
        <v>2757</v>
      </c>
      <c r="D386" s="1" t="s">
        <v>1002</v>
      </c>
      <c r="E386" s="1" t="s">
        <v>66</v>
      </c>
      <c r="J386" s="1" t="s">
        <v>66</v>
      </c>
      <c r="M386" s="1" t="s">
        <v>1270</v>
      </c>
      <c r="N386" s="1" t="s">
        <v>340</v>
      </c>
    </row>
    <row r="387" spans="3:18" ht="10.5">
      <c r="C387" s="1" t="s">
        <v>2758</v>
      </c>
      <c r="D387" s="1" t="s">
        <v>2759</v>
      </c>
      <c r="E387" s="1" t="s">
        <v>2760</v>
      </c>
      <c r="J387" s="1" t="s">
        <v>197</v>
      </c>
      <c r="K387" s="1" t="s">
        <v>2761</v>
      </c>
      <c r="M387" s="1" t="s">
        <v>532</v>
      </c>
      <c r="N387" s="1" t="s">
        <v>340</v>
      </c>
      <c r="P387" s="1" t="s">
        <v>2762</v>
      </c>
      <c r="R387" s="1" t="s">
        <v>2763</v>
      </c>
    </row>
    <row r="388" spans="3:18" ht="10.5">
      <c r="C388" s="1" t="s">
        <v>2764</v>
      </c>
      <c r="D388" s="1" t="s">
        <v>2526</v>
      </c>
      <c r="E388" s="1" t="s">
        <v>239</v>
      </c>
      <c r="I388" s="1" t="s">
        <v>2448</v>
      </c>
      <c r="J388" s="1" t="str">
        <f>"+Michel"</f>
        <v>+Michel</v>
      </c>
      <c r="K388" s="1" t="s">
        <v>2765</v>
      </c>
      <c r="M388" s="1" t="s">
        <v>174</v>
      </c>
      <c r="N388" s="1" t="s">
        <v>7</v>
      </c>
      <c r="R388" s="1" t="s">
        <v>980</v>
      </c>
    </row>
    <row r="389" spans="3:18" ht="10.5">
      <c r="C389" s="1" t="s">
        <v>2766</v>
      </c>
      <c r="D389" s="1" t="s">
        <v>119</v>
      </c>
      <c r="I389" s="1" t="s">
        <v>2767</v>
      </c>
      <c r="J389" s="1" t="str">
        <f>"+Pierre"</f>
        <v>+Pierre</v>
      </c>
      <c r="M389" s="1" t="s">
        <v>460</v>
      </c>
      <c r="N389" s="1" t="s">
        <v>7</v>
      </c>
      <c r="Q389" s="1" t="str">
        <f>"+Jean"</f>
        <v>+Jean</v>
      </c>
      <c r="R389" s="1" t="s">
        <v>2768</v>
      </c>
    </row>
    <row r="390" spans="3:18" ht="10.5">
      <c r="C390" s="1" t="s">
        <v>2769</v>
      </c>
      <c r="D390" s="1" t="s">
        <v>15</v>
      </c>
      <c r="E390" s="1" t="s">
        <v>227</v>
      </c>
      <c r="J390" s="1" t="str">
        <f>"+Pierre"</f>
        <v>+Pierre</v>
      </c>
      <c r="K390" s="1" t="str">
        <f>"--- Josephe"</f>
        <v>--- Josephe</v>
      </c>
      <c r="M390" s="1" t="s">
        <v>225</v>
      </c>
      <c r="N390" s="1" t="s">
        <v>555</v>
      </c>
      <c r="Q390" s="1" t="str">
        <f>"+Antoine"</f>
        <v>+Antoine</v>
      </c>
      <c r="R390" s="1" t="s">
        <v>2770</v>
      </c>
    </row>
    <row r="391" spans="3:14" ht="10.5">
      <c r="C391" s="1" t="s">
        <v>2771</v>
      </c>
      <c r="D391" s="1" t="s">
        <v>2931</v>
      </c>
      <c r="I391" s="1" t="s">
        <v>2772</v>
      </c>
      <c r="K391" s="1" t="s">
        <v>2773</v>
      </c>
      <c r="M391" s="1" t="s">
        <v>452</v>
      </c>
      <c r="N391" s="1" t="s">
        <v>233</v>
      </c>
    </row>
    <row r="392" spans="3:18" ht="10.5">
      <c r="C392" s="1" t="s">
        <v>2774</v>
      </c>
      <c r="D392" s="1" t="s">
        <v>452</v>
      </c>
      <c r="E392" s="1" t="s">
        <v>239</v>
      </c>
      <c r="M392" s="1" t="s">
        <v>2931</v>
      </c>
      <c r="N392" s="1" t="s">
        <v>1564</v>
      </c>
      <c r="P392" s="1" t="s">
        <v>2772</v>
      </c>
      <c r="R392" s="1" t="s">
        <v>2773</v>
      </c>
    </row>
    <row r="393" spans="3:18" ht="10.5">
      <c r="C393" s="1" t="s">
        <v>2775</v>
      </c>
      <c r="D393" s="1" t="s">
        <v>2665</v>
      </c>
      <c r="E393" s="1" t="s">
        <v>197</v>
      </c>
      <c r="F393" s="1" t="s">
        <v>2777</v>
      </c>
      <c r="I393" s="1" t="s">
        <v>2776</v>
      </c>
      <c r="M393" s="1" t="s">
        <v>2778</v>
      </c>
      <c r="N393" s="1" t="s">
        <v>96</v>
      </c>
      <c r="Q393" s="1" t="s">
        <v>120</v>
      </c>
      <c r="R393" s="1" t="s">
        <v>1898</v>
      </c>
    </row>
    <row r="394" spans="3:17" ht="10.5">
      <c r="C394" s="1" t="s">
        <v>2779</v>
      </c>
      <c r="D394" s="1" t="s">
        <v>2780</v>
      </c>
      <c r="E394" s="1" t="s">
        <v>197</v>
      </c>
      <c r="P394" s="1" t="s">
        <v>2781</v>
      </c>
      <c r="Q394" s="1" t="s">
        <v>2782</v>
      </c>
    </row>
    <row r="395" spans="3:18" ht="10.5">
      <c r="C395" s="1" t="s">
        <v>2779</v>
      </c>
      <c r="D395" s="1" t="s">
        <v>444</v>
      </c>
      <c r="J395" s="1" t="str">
        <f>"+Jean"</f>
        <v>+Jean</v>
      </c>
      <c r="M395" s="1" t="s">
        <v>2783</v>
      </c>
      <c r="N395" s="1" t="s">
        <v>2112</v>
      </c>
      <c r="R395" s="1" t="s">
        <v>2784</v>
      </c>
    </row>
    <row r="396" spans="3:17" ht="10.5">
      <c r="C396" s="1" t="s">
        <v>2785</v>
      </c>
      <c r="F396" s="1" t="s">
        <v>2786</v>
      </c>
      <c r="Q396" s="1" t="s">
        <v>2787</v>
      </c>
    </row>
    <row r="397" spans="3:18" ht="10.5">
      <c r="C397" s="1" t="s">
        <v>2788</v>
      </c>
      <c r="E397" s="1" t="s">
        <v>281</v>
      </c>
      <c r="F397" s="1" t="s">
        <v>2789</v>
      </c>
      <c r="M397" s="1" t="s">
        <v>889</v>
      </c>
      <c r="Q397" s="1" t="s">
        <v>120</v>
      </c>
      <c r="R397" s="1" t="s">
        <v>2790</v>
      </c>
    </row>
    <row r="398" spans="3:17" ht="10.5">
      <c r="C398" s="1" t="s">
        <v>2791</v>
      </c>
      <c r="J398" s="1" t="str">
        <f>"+Denis"</f>
        <v>+Denis</v>
      </c>
      <c r="K398" s="1" t="str">
        <f>"+ALLONNEAU Catherine"</f>
        <v>+ALLONNEAU Catherine</v>
      </c>
      <c r="M398" s="1" t="s">
        <v>2792</v>
      </c>
      <c r="P398" s="1" t="s">
        <v>2781</v>
      </c>
      <c r="Q398" s="1" t="str">
        <f>"+Mathurin"</f>
        <v>+Mathurin</v>
      </c>
    </row>
    <row r="399" spans="3:18" ht="10.5">
      <c r="C399" s="1" t="s">
        <v>2793</v>
      </c>
      <c r="D399" s="1" t="s">
        <v>2794</v>
      </c>
      <c r="E399" s="1" t="s">
        <v>330</v>
      </c>
      <c r="K399" s="1" t="s">
        <v>2795</v>
      </c>
      <c r="M399" s="1" t="s">
        <v>2796</v>
      </c>
      <c r="Q399" s="1" t="str">
        <f>"+Jean"</f>
        <v>+Jean</v>
      </c>
      <c r="R399" s="1" t="s">
        <v>2797</v>
      </c>
    </row>
    <row r="400" spans="3:18" ht="10.5">
      <c r="C400" s="1" t="s">
        <v>2798</v>
      </c>
      <c r="D400" s="1" t="s">
        <v>311</v>
      </c>
      <c r="E400" s="1" t="s">
        <v>221</v>
      </c>
      <c r="K400" s="1" t="s">
        <v>2799</v>
      </c>
      <c r="M400" s="1" t="s">
        <v>1856</v>
      </c>
      <c r="N400" s="1" t="s">
        <v>233</v>
      </c>
      <c r="Q400" s="1" t="s">
        <v>221</v>
      </c>
      <c r="R400" s="1" t="s">
        <v>2800</v>
      </c>
    </row>
    <row r="401" spans="3:18" ht="10.5">
      <c r="C401" s="1" t="s">
        <v>2801</v>
      </c>
      <c r="D401" s="1" t="s">
        <v>1887</v>
      </c>
      <c r="J401" s="1" t="str">
        <f>"+Louis"</f>
        <v>+Louis</v>
      </c>
      <c r="M401" s="1" t="s">
        <v>2802</v>
      </c>
      <c r="N401" s="1" t="s">
        <v>7</v>
      </c>
      <c r="P401" s="1" t="s">
        <v>2413</v>
      </c>
      <c r="R401" s="1" t="s">
        <v>2803</v>
      </c>
    </row>
    <row r="402" spans="3:18" ht="10.5">
      <c r="C402" s="1" t="s">
        <v>1025</v>
      </c>
      <c r="D402" s="1" t="s">
        <v>1183</v>
      </c>
      <c r="E402" s="1" t="s">
        <v>796</v>
      </c>
      <c r="J402" s="1" t="s">
        <v>330</v>
      </c>
      <c r="K402" s="1" t="s">
        <v>2804</v>
      </c>
      <c r="M402" s="1" t="s">
        <v>214</v>
      </c>
      <c r="N402" s="1" t="s">
        <v>340</v>
      </c>
      <c r="Q402" s="1" t="str">
        <f>"+"</f>
        <v>+</v>
      </c>
      <c r="R402" s="1" t="s">
        <v>2805</v>
      </c>
    </row>
    <row r="403" spans="3:18" ht="10.5">
      <c r="C403" s="1" t="s">
        <v>2806</v>
      </c>
      <c r="D403" s="1" t="s">
        <v>786</v>
      </c>
      <c r="E403" s="1" t="s">
        <v>239</v>
      </c>
      <c r="K403" s="1" t="s">
        <v>787</v>
      </c>
      <c r="M403" s="1" t="s">
        <v>374</v>
      </c>
      <c r="Q403" s="1" t="s">
        <v>239</v>
      </c>
      <c r="R403" s="1" t="str">
        <f>"--- Marie"</f>
        <v>--- Marie</v>
      </c>
    </row>
    <row r="404" spans="3:18" ht="10.5">
      <c r="C404" s="1" t="s">
        <v>2807</v>
      </c>
      <c r="D404" s="1" t="s">
        <v>1457</v>
      </c>
      <c r="I404" s="1" t="s">
        <v>1755</v>
      </c>
      <c r="J404" s="1" t="str">
        <f>"+René"</f>
        <v>+René</v>
      </c>
      <c r="K404" s="1" t="s">
        <v>2342</v>
      </c>
      <c r="M404" s="1" t="s">
        <v>1160</v>
      </c>
      <c r="N404" s="1" t="s">
        <v>2808</v>
      </c>
      <c r="Q404" s="1" t="s">
        <v>239</v>
      </c>
      <c r="R404" s="1" t="s">
        <v>3024</v>
      </c>
    </row>
    <row r="405" spans="3:17" ht="10.5">
      <c r="C405" s="1" t="s">
        <v>3025</v>
      </c>
      <c r="D405" s="1" t="s">
        <v>223</v>
      </c>
      <c r="E405" s="1" t="s">
        <v>197</v>
      </c>
      <c r="H405" s="1" t="s">
        <v>866</v>
      </c>
      <c r="I405" s="1" t="s">
        <v>3230</v>
      </c>
      <c r="M405" s="1" t="s">
        <v>658</v>
      </c>
      <c r="N405" s="1" t="s">
        <v>2522</v>
      </c>
      <c r="Q405" s="1" t="s">
        <v>3231</v>
      </c>
    </row>
    <row r="406" spans="3:17" ht="10.5">
      <c r="C406" s="1" t="s">
        <v>3232</v>
      </c>
      <c r="D406" s="1" t="s">
        <v>1183</v>
      </c>
      <c r="E406" s="1" t="s">
        <v>239</v>
      </c>
      <c r="K406" s="1" t="str">
        <f>"+PASCAULT Guillemette"</f>
        <v>+PASCAULT Guillemette</v>
      </c>
      <c r="M406" s="1" t="s">
        <v>3233</v>
      </c>
      <c r="Q406" s="1" t="str">
        <f>"+Charles"</f>
        <v>+Charles</v>
      </c>
    </row>
    <row r="407" spans="3:17" ht="10.5">
      <c r="C407" s="1" t="s">
        <v>1031</v>
      </c>
      <c r="D407" s="1" t="s">
        <v>3234</v>
      </c>
      <c r="E407" s="1" t="s">
        <v>3235</v>
      </c>
      <c r="I407" s="1" t="s">
        <v>3236</v>
      </c>
      <c r="J407" s="1" t="s">
        <v>3237</v>
      </c>
      <c r="K407" s="1" t="s">
        <v>3238</v>
      </c>
      <c r="M407" s="1" t="s">
        <v>3239</v>
      </c>
      <c r="N407" s="1" t="s">
        <v>340</v>
      </c>
      <c r="Q407" s="1" t="s">
        <v>3240</v>
      </c>
    </row>
    <row r="408" spans="3:18" ht="10.5">
      <c r="C408" s="1" t="s">
        <v>3241</v>
      </c>
      <c r="D408" s="1" t="str">
        <f>"---AULT"</f>
        <v>---AULT</v>
      </c>
      <c r="F408" s="1" t="s">
        <v>3242</v>
      </c>
      <c r="M408" s="1" t="s">
        <v>2139</v>
      </c>
      <c r="N408" s="1" t="s">
        <v>7</v>
      </c>
      <c r="Q408" s="1" t="s">
        <v>3243</v>
      </c>
      <c r="R408" s="1" t="s">
        <v>3244</v>
      </c>
    </row>
    <row r="409" spans="3:18" ht="10.5">
      <c r="C409" s="1" t="s">
        <v>3245</v>
      </c>
      <c r="D409" s="1" t="s">
        <v>3246</v>
      </c>
      <c r="E409" s="1" t="s">
        <v>330</v>
      </c>
      <c r="J409" s="1" t="s">
        <v>330</v>
      </c>
      <c r="K409" s="1" t="str">
        <f>"+ -- Renée"</f>
        <v>+ -- Renée</v>
      </c>
      <c r="L409" s="1" t="s">
        <v>3247</v>
      </c>
      <c r="M409" s="1" t="s">
        <v>859</v>
      </c>
      <c r="Q409" s="1" t="s">
        <v>120</v>
      </c>
      <c r="R409" s="1" t="s">
        <v>3248</v>
      </c>
    </row>
    <row r="410" spans="3:17" ht="10.5">
      <c r="C410" s="1" t="s">
        <v>3249</v>
      </c>
      <c r="D410" s="1" t="s">
        <v>1081</v>
      </c>
      <c r="E410" s="1" t="s">
        <v>202</v>
      </c>
      <c r="F410" s="1" t="s">
        <v>2393</v>
      </c>
      <c r="M410" s="1" t="s">
        <v>374</v>
      </c>
      <c r="N410" s="1" t="s">
        <v>555</v>
      </c>
      <c r="Q410" s="1" t="s">
        <v>3250</v>
      </c>
    </row>
    <row r="411" spans="3:18" ht="10.5">
      <c r="C411" s="1" t="s">
        <v>3249</v>
      </c>
      <c r="D411" s="1" t="s">
        <v>1081</v>
      </c>
      <c r="E411" s="1" t="s">
        <v>202</v>
      </c>
      <c r="F411" s="1" t="s">
        <v>2393</v>
      </c>
      <c r="M411" s="1" t="s">
        <v>3251</v>
      </c>
      <c r="Q411" s="1" t="str">
        <f>"+Michel"</f>
        <v>+Michel</v>
      </c>
      <c r="R411" s="1" t="s">
        <v>3252</v>
      </c>
    </row>
    <row r="412" spans="3:17" ht="10.5">
      <c r="C412" s="1" t="s">
        <v>3253</v>
      </c>
      <c r="D412" s="1" t="s">
        <v>505</v>
      </c>
      <c r="E412" s="1" t="s">
        <v>202</v>
      </c>
      <c r="J412" s="1" t="str">
        <f>"+"</f>
        <v>+</v>
      </c>
      <c r="K412" s="1" t="s">
        <v>3254</v>
      </c>
      <c r="M412" s="1" t="s">
        <v>3255</v>
      </c>
      <c r="N412" s="1" t="s">
        <v>768</v>
      </c>
      <c r="P412" s="1" t="s">
        <v>2781</v>
      </c>
      <c r="Q412" s="1" t="str">
        <f>"+René"</f>
        <v>+René</v>
      </c>
    </row>
    <row r="413" spans="3:18" ht="10.5">
      <c r="C413" s="1" t="s">
        <v>3256</v>
      </c>
      <c r="D413" s="1" t="s">
        <v>119</v>
      </c>
      <c r="E413" s="1" t="s">
        <v>239</v>
      </c>
      <c r="K413" s="1" t="s">
        <v>3257</v>
      </c>
      <c r="M413" s="1" t="s">
        <v>56</v>
      </c>
      <c r="N413" s="1" t="s">
        <v>19</v>
      </c>
      <c r="R413" s="1" t="s">
        <v>151</v>
      </c>
    </row>
    <row r="414" spans="3:18" ht="10.5">
      <c r="C414" s="1" t="s">
        <v>3258</v>
      </c>
      <c r="D414" s="1" t="s">
        <v>3259</v>
      </c>
      <c r="E414" s="1" t="s">
        <v>330</v>
      </c>
      <c r="K414" s="1" t="s">
        <v>3260</v>
      </c>
      <c r="M414" s="1" t="s">
        <v>469</v>
      </c>
      <c r="N414" s="1" t="s">
        <v>19</v>
      </c>
      <c r="Q414" s="1" t="s">
        <v>202</v>
      </c>
      <c r="R414" s="1" t="str">
        <f>"--- Françoise"</f>
        <v>--- Françoise</v>
      </c>
    </row>
    <row r="415" spans="3:18" ht="10.5">
      <c r="C415" s="1" t="s">
        <v>3261</v>
      </c>
      <c r="D415" s="1" t="s">
        <v>630</v>
      </c>
      <c r="I415" s="1" t="s">
        <v>1861</v>
      </c>
      <c r="J415" s="1" t="str">
        <f>"+Louis"</f>
        <v>+Louis</v>
      </c>
      <c r="K415" s="1" t="str">
        <f>"+GAUDIN"</f>
        <v>+GAUDIN</v>
      </c>
      <c r="M415" s="1" t="s">
        <v>2018</v>
      </c>
      <c r="N415" s="1" t="s">
        <v>3262</v>
      </c>
      <c r="Q415" s="1" t="str">
        <f>"+Pierre"</f>
        <v>+Pierre</v>
      </c>
      <c r="R415" s="1" t="s">
        <v>3263</v>
      </c>
    </row>
    <row r="416" spans="3:18" ht="10.5">
      <c r="C416" s="1" t="s">
        <v>3264</v>
      </c>
      <c r="D416" s="1" t="s">
        <v>2440</v>
      </c>
      <c r="E416" s="1" t="s">
        <v>187</v>
      </c>
      <c r="J416" s="1" t="str">
        <f>"+"</f>
        <v>+</v>
      </c>
      <c r="K416" s="1" t="s">
        <v>3265</v>
      </c>
      <c r="M416" s="1" t="s">
        <v>214</v>
      </c>
      <c r="N416" s="1" t="s">
        <v>7</v>
      </c>
      <c r="Q416" s="1" t="s">
        <v>197</v>
      </c>
      <c r="R416" s="1" t="s">
        <v>3266</v>
      </c>
    </row>
    <row r="417" spans="3:18" ht="10.5">
      <c r="C417" s="1" t="s">
        <v>3269</v>
      </c>
      <c r="D417" s="1" t="s">
        <v>532</v>
      </c>
      <c r="E417" s="1" t="s">
        <v>202</v>
      </c>
      <c r="M417" s="1" t="s">
        <v>3270</v>
      </c>
      <c r="N417" s="1" t="s">
        <v>1564</v>
      </c>
      <c r="Q417" s="1" t="s">
        <v>197</v>
      </c>
      <c r="R417" s="1" t="s">
        <v>3271</v>
      </c>
    </row>
    <row r="418" spans="3:17" ht="10.5">
      <c r="C418" s="1" t="s">
        <v>3272</v>
      </c>
      <c r="D418" s="1" t="s">
        <v>3273</v>
      </c>
      <c r="E418" s="1" t="s">
        <v>239</v>
      </c>
      <c r="L418" s="1" t="s">
        <v>3274</v>
      </c>
      <c r="M418" s="1" t="s">
        <v>1050</v>
      </c>
      <c r="N418" s="1" t="s">
        <v>7</v>
      </c>
      <c r="Q418" s="1" t="s">
        <v>227</v>
      </c>
    </row>
    <row r="419" spans="3:19" ht="10.5">
      <c r="C419" s="1" t="s">
        <v>3070</v>
      </c>
      <c r="D419" s="1" t="s">
        <v>595</v>
      </c>
      <c r="E419" s="1" t="s">
        <v>221</v>
      </c>
      <c r="L419" s="1" t="s">
        <v>3071</v>
      </c>
      <c r="M419" s="1" t="s">
        <v>1821</v>
      </c>
      <c r="N419" s="1" t="s">
        <v>340</v>
      </c>
      <c r="S419" s="1" t="s">
        <v>3072</v>
      </c>
    </row>
    <row r="420" spans="3:18" ht="10.5">
      <c r="C420" s="1" t="s">
        <v>3073</v>
      </c>
      <c r="D420" s="1" t="s">
        <v>859</v>
      </c>
      <c r="E420" s="1" t="s">
        <v>120</v>
      </c>
      <c r="M420" s="1" t="s">
        <v>1112</v>
      </c>
      <c r="N420" s="1" t="s">
        <v>7</v>
      </c>
      <c r="Q420" s="1" t="s">
        <v>330</v>
      </c>
      <c r="R420" s="1" t="s">
        <v>2861</v>
      </c>
    </row>
    <row r="421" spans="3:14" ht="10.5">
      <c r="C421" s="1" t="s">
        <v>2862</v>
      </c>
      <c r="D421" s="1" t="s">
        <v>394</v>
      </c>
      <c r="E421" s="1" t="s">
        <v>120</v>
      </c>
      <c r="F421" s="1" t="s">
        <v>4110</v>
      </c>
      <c r="L421" s="1" t="s">
        <v>2863</v>
      </c>
      <c r="M421" s="1" t="s">
        <v>2864</v>
      </c>
      <c r="N421" s="1" t="s">
        <v>768</v>
      </c>
    </row>
    <row r="422" spans="3:17" ht="10.5">
      <c r="C422" s="1" t="s">
        <v>2865</v>
      </c>
      <c r="D422" s="1" t="s">
        <v>2018</v>
      </c>
      <c r="F422" s="1" t="s">
        <v>2866</v>
      </c>
      <c r="I422" s="1" t="s">
        <v>2167</v>
      </c>
      <c r="M422" s="1" t="s">
        <v>2867</v>
      </c>
      <c r="N422" s="1" t="s">
        <v>340</v>
      </c>
      <c r="Q422" s="1" t="s">
        <v>2868</v>
      </c>
    </row>
    <row r="423" spans="3:18" ht="10.5">
      <c r="C423" s="1" t="s">
        <v>2869</v>
      </c>
      <c r="D423" s="1" t="s">
        <v>1191</v>
      </c>
      <c r="E423" s="1" t="s">
        <v>330</v>
      </c>
      <c r="F423" s="1" t="s">
        <v>2870</v>
      </c>
      <c r="M423" s="1" t="s">
        <v>2949</v>
      </c>
      <c r="N423" s="1" t="s">
        <v>65</v>
      </c>
      <c r="Q423" s="1" t="s">
        <v>221</v>
      </c>
      <c r="R423" s="1" t="s">
        <v>2871</v>
      </c>
    </row>
    <row r="424" spans="3:18" ht="10.5">
      <c r="C424" s="1" t="s">
        <v>2872</v>
      </c>
      <c r="D424" s="1" t="s">
        <v>1230</v>
      </c>
      <c r="E424" s="1" t="s">
        <v>522</v>
      </c>
      <c r="J424" s="1" t="str">
        <f>"+Jean"</f>
        <v>+Jean</v>
      </c>
      <c r="K424" s="1" t="s">
        <v>2873</v>
      </c>
      <c r="M424" s="1" t="s">
        <v>2874</v>
      </c>
      <c r="N424" s="1" t="s">
        <v>19</v>
      </c>
      <c r="R424" s="1" t="s">
        <v>2875</v>
      </c>
    </row>
    <row r="425" spans="3:18" ht="10.5">
      <c r="C425" s="1" t="s">
        <v>2876</v>
      </c>
      <c r="D425" s="1" t="s">
        <v>2877</v>
      </c>
      <c r="E425" s="1" t="s">
        <v>221</v>
      </c>
      <c r="J425" s="1" t="s">
        <v>202</v>
      </c>
      <c r="K425" s="1" t="s">
        <v>2878</v>
      </c>
      <c r="M425" s="1" t="s">
        <v>2879</v>
      </c>
      <c r="N425" s="1" t="s">
        <v>19</v>
      </c>
      <c r="Q425" s="1" t="s">
        <v>239</v>
      </c>
      <c r="R425" s="1" t="s">
        <v>258</v>
      </c>
    </row>
    <row r="426" spans="3:18" ht="10.5">
      <c r="C426" s="1" t="s">
        <v>2880</v>
      </c>
      <c r="D426" s="1" t="s">
        <v>2881</v>
      </c>
      <c r="E426" s="1" t="s">
        <v>197</v>
      </c>
      <c r="J426" s="1" t="str">
        <f>"+Jacques"</f>
        <v>+Jacques</v>
      </c>
      <c r="K426" s="1" t="s">
        <v>2882</v>
      </c>
      <c r="M426" s="1" t="s">
        <v>2883</v>
      </c>
      <c r="N426" s="1" t="s">
        <v>1564</v>
      </c>
      <c r="Q426" s="1" t="s">
        <v>330</v>
      </c>
      <c r="R426" s="1" t="s">
        <v>1071</v>
      </c>
    </row>
    <row r="427" spans="3:18" ht="10.5">
      <c r="C427" s="1" t="s">
        <v>2884</v>
      </c>
      <c r="D427" s="1" t="s">
        <v>723</v>
      </c>
      <c r="E427" s="1" t="s">
        <v>197</v>
      </c>
      <c r="L427" s="1" t="s">
        <v>2885</v>
      </c>
      <c r="M427" s="1" t="s">
        <v>1112</v>
      </c>
      <c r="N427" s="1" t="s">
        <v>7</v>
      </c>
      <c r="R427" s="1" t="s">
        <v>2886</v>
      </c>
    </row>
    <row r="428" spans="3:17" ht="10.5">
      <c r="C428" s="1" t="s">
        <v>2887</v>
      </c>
      <c r="D428" s="1" t="s">
        <v>2888</v>
      </c>
      <c r="E428" s="1" t="s">
        <v>226</v>
      </c>
      <c r="F428" s="1" t="s">
        <v>2889</v>
      </c>
      <c r="M428" s="1" t="s">
        <v>2890</v>
      </c>
      <c r="N428" s="1" t="s">
        <v>19</v>
      </c>
      <c r="Q428" s="1" t="s">
        <v>2891</v>
      </c>
    </row>
    <row r="429" spans="3:18" ht="10.5">
      <c r="C429" s="1" t="s">
        <v>2892</v>
      </c>
      <c r="D429" s="1" t="s">
        <v>1254</v>
      </c>
      <c r="E429" s="1" t="s">
        <v>197</v>
      </c>
      <c r="J429" s="1" t="str">
        <f>"+Mathurin"</f>
        <v>+Mathurin</v>
      </c>
      <c r="K429" s="1" t="s">
        <v>2893</v>
      </c>
      <c r="M429" s="1" t="s">
        <v>1667</v>
      </c>
      <c r="N429" s="1" t="s">
        <v>555</v>
      </c>
      <c r="P429" s="1" t="s">
        <v>850</v>
      </c>
      <c r="Q429" s="1" t="str">
        <f>"+René"</f>
        <v>+René</v>
      </c>
      <c r="R429" s="1" t="s">
        <v>2894</v>
      </c>
    </row>
    <row r="430" spans="3:18" ht="10.5">
      <c r="C430" s="1" t="s">
        <v>2895</v>
      </c>
      <c r="D430" s="1" t="s">
        <v>2896</v>
      </c>
      <c r="E430" s="1" t="s">
        <v>202</v>
      </c>
      <c r="J430" s="1" t="str">
        <f>"+Louis"</f>
        <v>+Louis</v>
      </c>
      <c r="K430" s="1" t="s">
        <v>492</v>
      </c>
      <c r="M430" s="1" t="s">
        <v>2897</v>
      </c>
      <c r="N430" s="1" t="s">
        <v>2898</v>
      </c>
      <c r="Q430" s="1" t="s">
        <v>202</v>
      </c>
      <c r="R430" s="1" t="s">
        <v>2899</v>
      </c>
    </row>
    <row r="431" spans="3:18" ht="10.5">
      <c r="C431" s="1" t="s">
        <v>2900</v>
      </c>
      <c r="D431" s="1" t="s">
        <v>2901</v>
      </c>
      <c r="E431" s="1" t="s">
        <v>197</v>
      </c>
      <c r="I431" s="1" t="s">
        <v>2902</v>
      </c>
      <c r="M431" s="1" t="s">
        <v>2903</v>
      </c>
      <c r="N431" s="1" t="s">
        <v>7</v>
      </c>
      <c r="R431" s="1" t="s">
        <v>2904</v>
      </c>
    </row>
    <row r="432" spans="3:14" ht="10.5">
      <c r="C432" s="1" t="s">
        <v>2905</v>
      </c>
      <c r="D432" s="1" t="s">
        <v>1693</v>
      </c>
      <c r="E432" s="1" t="s">
        <v>330</v>
      </c>
      <c r="F432" s="1" t="s">
        <v>4111</v>
      </c>
      <c r="I432" s="1" t="s">
        <v>371</v>
      </c>
      <c r="K432" s="1" t="s">
        <v>2906</v>
      </c>
      <c r="L432" s="1" t="s">
        <v>2907</v>
      </c>
      <c r="M432" s="1" t="s">
        <v>2908</v>
      </c>
      <c r="N432" s="1" t="s">
        <v>233</v>
      </c>
    </row>
    <row r="433" spans="3:19" ht="10.5">
      <c r="C433" s="1" t="s">
        <v>2909</v>
      </c>
      <c r="D433" s="1" t="s">
        <v>2910</v>
      </c>
      <c r="E433" s="1" t="s">
        <v>800</v>
      </c>
      <c r="I433" s="1" t="s">
        <v>2911</v>
      </c>
      <c r="M433" s="1" t="s">
        <v>2912</v>
      </c>
      <c r="N433" s="1" t="s">
        <v>555</v>
      </c>
      <c r="S433" s="1" t="s">
        <v>2913</v>
      </c>
    </row>
    <row r="434" spans="3:14" ht="10.5">
      <c r="C434" s="1" t="s">
        <v>2914</v>
      </c>
      <c r="D434" s="1" t="s">
        <v>1066</v>
      </c>
      <c r="E434" s="1" t="s">
        <v>227</v>
      </c>
      <c r="I434" s="1" t="s">
        <v>2915</v>
      </c>
      <c r="L434" s="1" t="s">
        <v>3122</v>
      </c>
      <c r="M434" s="1" t="s">
        <v>3335</v>
      </c>
      <c r="N434" s="1" t="s">
        <v>245</v>
      </c>
    </row>
    <row r="435" spans="3:19" ht="10.5">
      <c r="C435" s="1" t="s">
        <v>2914</v>
      </c>
      <c r="D435" s="1" t="s">
        <v>3336</v>
      </c>
      <c r="E435" s="1" t="s">
        <v>202</v>
      </c>
      <c r="F435" s="1" t="s">
        <v>4111</v>
      </c>
      <c r="I435" s="1" t="s">
        <v>2563</v>
      </c>
      <c r="M435" s="1" t="s">
        <v>3337</v>
      </c>
      <c r="N435" s="1" t="s">
        <v>7</v>
      </c>
      <c r="S435" s="1" t="s">
        <v>3338</v>
      </c>
    </row>
    <row r="436" spans="3:17" ht="10.5">
      <c r="C436" s="1" t="s">
        <v>3339</v>
      </c>
      <c r="D436" s="1" t="s">
        <v>2526</v>
      </c>
      <c r="E436" s="1" t="s">
        <v>202</v>
      </c>
      <c r="F436" s="1" t="s">
        <v>3340</v>
      </c>
      <c r="M436" s="1" t="s">
        <v>2935</v>
      </c>
      <c r="N436" s="1" t="s">
        <v>7</v>
      </c>
      <c r="Q436" s="1" t="s">
        <v>3341</v>
      </c>
    </row>
    <row r="437" spans="3:19" ht="10.5">
      <c r="C437" s="1" t="s">
        <v>3342</v>
      </c>
      <c r="D437" s="1" t="s">
        <v>472</v>
      </c>
      <c r="E437" s="1" t="s">
        <v>197</v>
      </c>
      <c r="M437" s="1" t="s">
        <v>3343</v>
      </c>
      <c r="N437" s="1" t="s">
        <v>7</v>
      </c>
      <c r="S437" s="1" t="s">
        <v>3344</v>
      </c>
    </row>
    <row r="438" spans="3:14" ht="10.5">
      <c r="C438" s="1" t="s">
        <v>3345</v>
      </c>
      <c r="D438" s="1" t="s">
        <v>1112</v>
      </c>
      <c r="E438" s="1" t="s">
        <v>197</v>
      </c>
      <c r="F438" s="1" t="s">
        <v>3346</v>
      </c>
      <c r="M438" s="1" t="s">
        <v>658</v>
      </c>
      <c r="N438" s="1" t="s">
        <v>533</v>
      </c>
    </row>
    <row r="439" spans="3:18" ht="10.5">
      <c r="C439" s="1" t="s">
        <v>3347</v>
      </c>
      <c r="D439" s="1" t="s">
        <v>3348</v>
      </c>
      <c r="E439" s="1" t="s">
        <v>221</v>
      </c>
      <c r="F439" s="1" t="s">
        <v>3349</v>
      </c>
      <c r="M439" s="1" t="s">
        <v>1486</v>
      </c>
      <c r="N439" s="1" t="s">
        <v>7</v>
      </c>
      <c r="Q439" s="1" t="s">
        <v>202</v>
      </c>
      <c r="R439" s="1" t="s">
        <v>3350</v>
      </c>
    </row>
    <row r="440" spans="3:17" ht="10.5">
      <c r="C440" s="1" t="s">
        <v>3351</v>
      </c>
      <c r="D440" s="1" t="s">
        <v>2556</v>
      </c>
      <c r="E440" s="1" t="s">
        <v>197</v>
      </c>
      <c r="K440" s="1" t="s">
        <v>3352</v>
      </c>
      <c r="M440" s="1" t="s">
        <v>3161</v>
      </c>
      <c r="N440" s="1" t="s">
        <v>7</v>
      </c>
      <c r="Q440" s="1" t="s">
        <v>202</v>
      </c>
    </row>
    <row r="441" spans="3:18" ht="10.5">
      <c r="C441" s="1" t="s">
        <v>3353</v>
      </c>
      <c r="D441" s="1" t="s">
        <v>68</v>
      </c>
      <c r="E441" s="1" t="s">
        <v>227</v>
      </c>
      <c r="J441" s="1" t="s">
        <v>202</v>
      </c>
      <c r="M441" s="1" t="s">
        <v>150</v>
      </c>
      <c r="N441" s="1" t="s">
        <v>7</v>
      </c>
      <c r="Q441" s="1" t="str">
        <f>"+Bonaventure"</f>
        <v>+Bonaventure</v>
      </c>
      <c r="R441" s="1" t="s">
        <v>577</v>
      </c>
    </row>
    <row r="442" spans="3:18" ht="10.5">
      <c r="C442" s="1" t="s">
        <v>3353</v>
      </c>
      <c r="D442" s="1" t="s">
        <v>3246</v>
      </c>
      <c r="E442" s="1" t="s">
        <v>202</v>
      </c>
      <c r="M442" s="1" t="s">
        <v>150</v>
      </c>
      <c r="N442" s="1" t="s">
        <v>3354</v>
      </c>
      <c r="Q442" s="1" t="str">
        <f>"+Bonaventure"</f>
        <v>+Bonaventure</v>
      </c>
      <c r="R442" s="1" t="s">
        <v>577</v>
      </c>
    </row>
    <row r="443" spans="3:17" ht="10.5">
      <c r="C443" s="1" t="s">
        <v>3355</v>
      </c>
      <c r="D443" s="1" t="s">
        <v>1768</v>
      </c>
      <c r="E443" s="1" t="s">
        <v>202</v>
      </c>
      <c r="I443" s="1" t="s">
        <v>2762</v>
      </c>
      <c r="M443" s="1" t="s">
        <v>68</v>
      </c>
      <c r="N443" s="1" t="s">
        <v>96</v>
      </c>
      <c r="Q443" s="1" t="s">
        <v>891</v>
      </c>
    </row>
    <row r="444" spans="3:14" ht="10.5">
      <c r="C444" s="1" t="s">
        <v>3355</v>
      </c>
      <c r="D444" s="1" t="s">
        <v>140</v>
      </c>
      <c r="E444" s="1" t="s">
        <v>202</v>
      </c>
      <c r="M444" s="1" t="s">
        <v>3356</v>
      </c>
      <c r="N444" s="1" t="s">
        <v>555</v>
      </c>
    </row>
    <row r="445" spans="3:18" ht="10.5">
      <c r="C445" s="1" t="s">
        <v>3357</v>
      </c>
      <c r="D445" s="1" t="s">
        <v>508</v>
      </c>
      <c r="E445" s="1" t="s">
        <v>197</v>
      </c>
      <c r="I445" s="1" t="s">
        <v>2772</v>
      </c>
      <c r="L445" s="1" t="s">
        <v>3358</v>
      </c>
      <c r="M445" s="1" t="s">
        <v>2526</v>
      </c>
      <c r="N445" s="1" t="s">
        <v>96</v>
      </c>
      <c r="Q445" s="1" t="s">
        <v>239</v>
      </c>
      <c r="R445" s="1" t="s">
        <v>3359</v>
      </c>
    </row>
    <row r="446" spans="3:18" ht="10.5">
      <c r="C446" s="1" t="s">
        <v>3360</v>
      </c>
      <c r="D446" s="1" t="s">
        <v>1768</v>
      </c>
      <c r="E446" s="1" t="s">
        <v>227</v>
      </c>
      <c r="H446" s="1" t="s">
        <v>148</v>
      </c>
      <c r="J446" s="1" t="str">
        <f>"+René"</f>
        <v>+René</v>
      </c>
      <c r="K446" s="1" t="s">
        <v>3361</v>
      </c>
      <c r="M446" s="1" t="s">
        <v>3362</v>
      </c>
      <c r="N446" s="1" t="s">
        <v>3363</v>
      </c>
      <c r="Q446" s="1" t="str">
        <f>"+Jean sirurgien"</f>
        <v>+Jean sirurgien</v>
      </c>
      <c r="R446" s="1" t="s">
        <v>3364</v>
      </c>
    </row>
    <row r="447" spans="3:14" ht="10.5">
      <c r="C447" s="1" t="s">
        <v>3365</v>
      </c>
      <c r="D447" s="1" t="s">
        <v>3366</v>
      </c>
      <c r="E447" s="1" t="s">
        <v>874</v>
      </c>
      <c r="M447" s="1" t="s">
        <v>3367</v>
      </c>
      <c r="N447" s="1" t="s">
        <v>555</v>
      </c>
    </row>
    <row r="448" spans="3:18" ht="10.5">
      <c r="C448" s="1" t="s">
        <v>3368</v>
      </c>
      <c r="D448" s="1" t="s">
        <v>2616</v>
      </c>
      <c r="E448" s="1" t="s">
        <v>120</v>
      </c>
      <c r="F448" s="1" t="s">
        <v>3369</v>
      </c>
      <c r="M448" s="1" t="s">
        <v>3370</v>
      </c>
      <c r="N448" s="1" t="s">
        <v>7</v>
      </c>
      <c r="Q448" s="1" t="str">
        <f>"+René"</f>
        <v>+René</v>
      </c>
      <c r="R448" s="1" t="s">
        <v>3371</v>
      </c>
    </row>
    <row r="449" spans="3:17" ht="10.5">
      <c r="C449" s="1" t="s">
        <v>3372</v>
      </c>
      <c r="D449" s="1" t="s">
        <v>649</v>
      </c>
      <c r="E449" s="1" t="s">
        <v>221</v>
      </c>
      <c r="F449" s="1" t="s">
        <v>3373</v>
      </c>
      <c r="M449" s="1" t="s">
        <v>3374</v>
      </c>
      <c r="N449" s="1" t="s">
        <v>245</v>
      </c>
      <c r="P449" s="1" t="s">
        <v>2448</v>
      </c>
      <c r="Q449" s="1" t="s">
        <v>66</v>
      </c>
    </row>
    <row r="450" spans="3:17" ht="10.5">
      <c r="C450" s="1" t="s">
        <v>3375</v>
      </c>
      <c r="D450" s="1" t="s">
        <v>3376</v>
      </c>
      <c r="E450" s="1" t="s">
        <v>227</v>
      </c>
      <c r="F450" s="1" t="s">
        <v>3377</v>
      </c>
      <c r="M450" s="1" t="s">
        <v>3378</v>
      </c>
      <c r="N450" s="1" t="s">
        <v>96</v>
      </c>
      <c r="Q450" s="1" t="s">
        <v>680</v>
      </c>
    </row>
    <row r="451" spans="3:14" ht="10.5">
      <c r="C451" s="1" t="s">
        <v>3379</v>
      </c>
      <c r="D451" s="1" t="s">
        <v>532</v>
      </c>
      <c r="E451" s="1" t="s">
        <v>197</v>
      </c>
      <c r="L451" s="1" t="s">
        <v>3172</v>
      </c>
      <c r="M451" s="1" t="s">
        <v>3173</v>
      </c>
      <c r="N451" s="1" t="s">
        <v>7</v>
      </c>
    </row>
    <row r="452" spans="3:18" ht="10.5">
      <c r="C452" s="1" t="s">
        <v>3174</v>
      </c>
      <c r="D452" s="1" t="s">
        <v>301</v>
      </c>
      <c r="E452" s="1" t="s">
        <v>202</v>
      </c>
      <c r="L452" s="1" t="s">
        <v>3175</v>
      </c>
      <c r="M452" s="1" t="s">
        <v>195</v>
      </c>
      <c r="N452" s="1" t="s">
        <v>340</v>
      </c>
      <c r="P452" s="1" t="s">
        <v>2740</v>
      </c>
      <c r="Q452" s="1" t="str">
        <f>"+Pierre"</f>
        <v>+Pierre</v>
      </c>
      <c r="R452" s="1" t="s">
        <v>3176</v>
      </c>
    </row>
    <row r="453" spans="3:19" ht="10.5">
      <c r="C453" s="1" t="s">
        <v>2970</v>
      </c>
      <c r="D453" s="1" t="s">
        <v>408</v>
      </c>
      <c r="E453" s="1" t="s">
        <v>227</v>
      </c>
      <c r="M453" s="1" t="s">
        <v>311</v>
      </c>
      <c r="N453" s="1" t="s">
        <v>233</v>
      </c>
      <c r="S453" s="1" t="s">
        <v>2971</v>
      </c>
    </row>
    <row r="454" spans="3:17" ht="10.5">
      <c r="C454" s="1" t="s">
        <v>2972</v>
      </c>
      <c r="D454" s="1" t="s">
        <v>2973</v>
      </c>
      <c r="E454" s="1" t="s">
        <v>202</v>
      </c>
      <c r="I454" s="1" t="s">
        <v>2740</v>
      </c>
      <c r="L454" s="1" t="s">
        <v>2974</v>
      </c>
      <c r="M454" s="1" t="s">
        <v>301</v>
      </c>
      <c r="N454" s="1" t="s">
        <v>233</v>
      </c>
      <c r="Q454" s="1" t="s">
        <v>202</v>
      </c>
    </row>
    <row r="455" spans="3:19" ht="10.5">
      <c r="C455" s="1" t="s">
        <v>2975</v>
      </c>
      <c r="D455" s="1" t="s">
        <v>612</v>
      </c>
      <c r="E455" s="1" t="s">
        <v>197</v>
      </c>
      <c r="J455" s="1" t="s">
        <v>227</v>
      </c>
      <c r="M455" s="1" t="s">
        <v>2976</v>
      </c>
      <c r="N455" s="1" t="s">
        <v>340</v>
      </c>
      <c r="S455" s="1" t="s">
        <v>2977</v>
      </c>
    </row>
    <row r="456" spans="3:19" ht="10.5">
      <c r="C456" s="1" t="s">
        <v>2978</v>
      </c>
      <c r="D456" s="1" t="s">
        <v>301</v>
      </c>
      <c r="E456" s="1" t="s">
        <v>66</v>
      </c>
      <c r="J456" s="1" t="s">
        <v>202</v>
      </c>
      <c r="L456" s="1" t="s">
        <v>2979</v>
      </c>
      <c r="M456" s="1" t="s">
        <v>2980</v>
      </c>
      <c r="N456" s="1" t="s">
        <v>7</v>
      </c>
      <c r="P456" s="1" t="s">
        <v>1755</v>
      </c>
      <c r="S456" s="1" t="s">
        <v>2981</v>
      </c>
    </row>
    <row r="457" spans="3:18" ht="10.5">
      <c r="C457" s="1" t="s">
        <v>2978</v>
      </c>
      <c r="D457" s="1" t="s">
        <v>1805</v>
      </c>
      <c r="E457" s="1" t="s">
        <v>221</v>
      </c>
      <c r="I457" s="1" t="s">
        <v>2767</v>
      </c>
      <c r="J457" s="1" t="str">
        <f>"+Jean"</f>
        <v>+Jean</v>
      </c>
      <c r="K457" s="1" t="s">
        <v>2982</v>
      </c>
      <c r="M457" s="1" t="s">
        <v>214</v>
      </c>
      <c r="N457" s="1" t="s">
        <v>7</v>
      </c>
      <c r="Q457" s="1" t="str">
        <f>"+Pierre"</f>
        <v>+Pierre</v>
      </c>
      <c r="R457" s="1" t="s">
        <v>375</v>
      </c>
    </row>
    <row r="458" spans="3:19" ht="10.5">
      <c r="C458" s="1" t="s">
        <v>2983</v>
      </c>
      <c r="D458" s="1" t="s">
        <v>1286</v>
      </c>
      <c r="E458" s="1" t="s">
        <v>202</v>
      </c>
      <c r="I458" s="1" t="s">
        <v>2984</v>
      </c>
      <c r="M458" s="1" t="s">
        <v>2985</v>
      </c>
      <c r="N458" s="1" t="s">
        <v>65</v>
      </c>
      <c r="S458" s="1" t="s">
        <v>2986</v>
      </c>
    </row>
    <row r="459" spans="3:18" ht="10.5">
      <c r="C459" s="1" t="s">
        <v>2987</v>
      </c>
      <c r="D459" s="1" t="s">
        <v>2429</v>
      </c>
      <c r="E459" s="1" t="s">
        <v>197</v>
      </c>
      <c r="I459" s="1" t="s">
        <v>2413</v>
      </c>
      <c r="K459" s="1" t="s">
        <v>2988</v>
      </c>
      <c r="L459" s="1" t="s">
        <v>2989</v>
      </c>
      <c r="M459" s="1" t="s">
        <v>532</v>
      </c>
      <c r="N459" s="1" t="s">
        <v>7</v>
      </c>
      <c r="R459" s="1" t="str">
        <f>"+JOULAIN Marie"</f>
        <v>+JOULAIN Marie</v>
      </c>
    </row>
    <row r="460" spans="3:17" ht="10.5">
      <c r="C460" s="1" t="s">
        <v>2990</v>
      </c>
      <c r="D460" s="1" t="s">
        <v>2991</v>
      </c>
      <c r="E460" s="1" t="s">
        <v>197</v>
      </c>
      <c r="J460" s="1" t="str">
        <f>"+René"</f>
        <v>+René</v>
      </c>
      <c r="K460" s="1" t="str">
        <f>"+LOUBEAU Françoise"</f>
        <v>+LOUBEAU Françoise</v>
      </c>
      <c r="M460" s="1" t="s">
        <v>3335</v>
      </c>
      <c r="N460" s="1" t="s">
        <v>7</v>
      </c>
      <c r="Q460" s="1" t="s">
        <v>281</v>
      </c>
    </row>
    <row r="461" spans="3:14" ht="10.5">
      <c r="C461" s="1" t="s">
        <v>2992</v>
      </c>
      <c r="D461" s="1" t="s">
        <v>2993</v>
      </c>
      <c r="E461" s="1" t="s">
        <v>202</v>
      </c>
      <c r="M461" s="1" t="s">
        <v>2994</v>
      </c>
      <c r="N461" s="1" t="s">
        <v>7</v>
      </c>
    </row>
    <row r="462" spans="3:17" ht="10.5">
      <c r="C462" s="1" t="s">
        <v>2995</v>
      </c>
      <c r="D462" s="1" t="s">
        <v>2996</v>
      </c>
      <c r="E462" s="1" t="s">
        <v>197</v>
      </c>
      <c r="M462" s="1" t="s">
        <v>225</v>
      </c>
      <c r="N462" s="1" t="s">
        <v>555</v>
      </c>
      <c r="Q462" s="1" t="s">
        <v>239</v>
      </c>
    </row>
    <row r="463" spans="3:14" ht="10.5">
      <c r="C463" s="1" t="s">
        <v>2997</v>
      </c>
      <c r="D463" s="1" t="s">
        <v>2935</v>
      </c>
      <c r="E463" s="1" t="s">
        <v>221</v>
      </c>
      <c r="M463" s="1" t="s">
        <v>1840</v>
      </c>
      <c r="N463" s="1" t="s">
        <v>2998</v>
      </c>
    </row>
    <row r="464" spans="3:19" ht="10.5">
      <c r="C464" s="1" t="s">
        <v>2999</v>
      </c>
      <c r="D464" s="1" t="s">
        <v>1667</v>
      </c>
      <c r="E464" s="1" t="s">
        <v>202</v>
      </c>
      <c r="M464" s="1" t="s">
        <v>2574</v>
      </c>
      <c r="N464" s="1" t="s">
        <v>233</v>
      </c>
      <c r="S464" s="1" t="s">
        <v>3000</v>
      </c>
    </row>
    <row r="465" spans="3:16" ht="10.5">
      <c r="C465" s="1" t="s">
        <v>3001</v>
      </c>
      <c r="D465" s="1" t="s">
        <v>394</v>
      </c>
      <c r="E465" s="1" t="s">
        <v>221</v>
      </c>
      <c r="I465" s="1" t="s">
        <v>850</v>
      </c>
      <c r="M465" s="1" t="s">
        <v>2302</v>
      </c>
      <c r="N465" s="1" t="s">
        <v>768</v>
      </c>
      <c r="P465" s="1" t="s">
        <v>2305</v>
      </c>
    </row>
    <row r="466" spans="3:18" ht="10.5">
      <c r="C466" s="1" t="s">
        <v>3002</v>
      </c>
      <c r="D466" s="1" t="s">
        <v>1270</v>
      </c>
      <c r="E466" s="1" t="s">
        <v>226</v>
      </c>
      <c r="M466" s="1" t="s">
        <v>1518</v>
      </c>
      <c r="N466" s="1" t="s">
        <v>7</v>
      </c>
      <c r="Q466" s="1" t="s">
        <v>202</v>
      </c>
      <c r="R466" s="1" t="s">
        <v>467</v>
      </c>
    </row>
    <row r="467" spans="3:17" ht="10.5">
      <c r="C467" s="1" t="s">
        <v>3003</v>
      </c>
      <c r="D467" s="1" t="s">
        <v>508</v>
      </c>
      <c r="E467" s="1" t="s">
        <v>202</v>
      </c>
      <c r="M467" s="1" t="s">
        <v>612</v>
      </c>
      <c r="N467" s="1" t="s">
        <v>7</v>
      </c>
      <c r="Q467" s="1" t="s">
        <v>3004</v>
      </c>
    </row>
    <row r="468" spans="3:18" ht="10.5">
      <c r="C468" s="1" t="s">
        <v>3005</v>
      </c>
      <c r="D468" s="1" t="s">
        <v>3006</v>
      </c>
      <c r="E468" s="1" t="s">
        <v>221</v>
      </c>
      <c r="H468" s="1" t="s">
        <v>827</v>
      </c>
      <c r="I468" s="1" t="s">
        <v>3007</v>
      </c>
      <c r="J468" s="1" t="str">
        <f>"+Jean"</f>
        <v>+Jean</v>
      </c>
      <c r="K468" s="1" t="s">
        <v>3008</v>
      </c>
      <c r="L468" s="1" t="s">
        <v>3009</v>
      </c>
      <c r="M468" s="1" t="s">
        <v>68</v>
      </c>
      <c r="N468" s="1" t="s">
        <v>3010</v>
      </c>
      <c r="Q468" s="1" t="str">
        <f>"+Gedeon"</f>
        <v>+Gedeon</v>
      </c>
      <c r="R468" s="1" t="str">
        <f>"+REMPILLON Marie"</f>
        <v>+REMPILLON Marie</v>
      </c>
    </row>
    <row r="469" spans="3:18" ht="10.5">
      <c r="C469" s="1" t="s">
        <v>3005</v>
      </c>
      <c r="D469" s="1" t="s">
        <v>140</v>
      </c>
      <c r="E469" s="1" t="s">
        <v>197</v>
      </c>
      <c r="J469" s="1" t="s">
        <v>197</v>
      </c>
      <c r="M469" s="1" t="s">
        <v>3011</v>
      </c>
      <c r="N469" s="1" t="s">
        <v>1955</v>
      </c>
      <c r="R469" s="1" t="s">
        <v>3012</v>
      </c>
    </row>
    <row r="470" spans="3:17" ht="10.5">
      <c r="C470" s="1" t="s">
        <v>3013</v>
      </c>
      <c r="D470" s="1" t="s">
        <v>2802</v>
      </c>
      <c r="E470" s="1" t="s">
        <v>330</v>
      </c>
      <c r="I470" s="1" t="s">
        <v>2167</v>
      </c>
      <c r="M470" s="1" t="s">
        <v>1887</v>
      </c>
      <c r="N470" s="1" t="s">
        <v>19</v>
      </c>
      <c r="Q470" s="1" t="s">
        <v>197</v>
      </c>
    </row>
    <row r="471" spans="3:18" ht="10.5">
      <c r="C471" s="1" t="s">
        <v>3014</v>
      </c>
      <c r="D471" s="1" t="s">
        <v>3015</v>
      </c>
      <c r="E471" s="1" t="s">
        <v>202</v>
      </c>
      <c r="G471" s="1" t="s">
        <v>3016</v>
      </c>
      <c r="J471" s="1" t="str">
        <f>"+François"</f>
        <v>+François</v>
      </c>
      <c r="K471" s="1" t="s">
        <v>1071</v>
      </c>
      <c r="M471" s="1" t="s">
        <v>403</v>
      </c>
      <c r="N471" s="1" t="s">
        <v>7</v>
      </c>
      <c r="Q471" s="1" t="str">
        <f>"+Andre"</f>
        <v>+Andre</v>
      </c>
      <c r="R471" s="1" t="s">
        <v>2946</v>
      </c>
    </row>
    <row r="472" spans="3:18" ht="10.5">
      <c r="C472" s="1" t="s">
        <v>3017</v>
      </c>
      <c r="D472" s="1" t="s">
        <v>1233</v>
      </c>
      <c r="E472" s="1" t="s">
        <v>281</v>
      </c>
      <c r="J472" s="1" t="str">
        <f>"+Jean"</f>
        <v>+Jean</v>
      </c>
      <c r="K472" s="1" t="str">
        <f>"+BAUDET Jacquette"</f>
        <v>+BAUDET Jacquette</v>
      </c>
      <c r="M472" s="1" t="s">
        <v>3015</v>
      </c>
      <c r="N472" s="1" t="s">
        <v>340</v>
      </c>
      <c r="Q472" s="1" t="str">
        <f>"+François"</f>
        <v>+François</v>
      </c>
      <c r="R472" s="1" t="s">
        <v>1071</v>
      </c>
    </row>
    <row r="473" spans="3:19" ht="10.5">
      <c r="C473" s="1" t="s">
        <v>3018</v>
      </c>
      <c r="D473" s="1" t="s">
        <v>943</v>
      </c>
      <c r="E473" s="1" t="s">
        <v>202</v>
      </c>
      <c r="I473" s="1" t="s">
        <v>2413</v>
      </c>
      <c r="J473" s="1" t="s">
        <v>120</v>
      </c>
      <c r="K473" s="1" t="str">
        <f>"+DEQUAY Marie"</f>
        <v>+DEQUAY Marie</v>
      </c>
      <c r="M473" s="1" t="s">
        <v>431</v>
      </c>
      <c r="N473" s="1" t="s">
        <v>7</v>
      </c>
      <c r="S473" s="1" t="s">
        <v>3019</v>
      </c>
    </row>
    <row r="474" spans="3:16" ht="10.5">
      <c r="C474" s="1" t="s">
        <v>3020</v>
      </c>
      <c r="D474" s="1" t="s">
        <v>1139</v>
      </c>
      <c r="E474" s="1" t="s">
        <v>221</v>
      </c>
      <c r="I474" s="1" t="s">
        <v>2413</v>
      </c>
      <c r="L474" s="1" t="s">
        <v>3021</v>
      </c>
      <c r="M474" s="1" t="s">
        <v>532</v>
      </c>
      <c r="N474" s="1" t="s">
        <v>25</v>
      </c>
      <c r="P474" s="1" t="s">
        <v>3022</v>
      </c>
    </row>
    <row r="475" spans="3:18" ht="10.5">
      <c r="C475" s="1" t="s">
        <v>3023</v>
      </c>
      <c r="D475" s="1" t="s">
        <v>1887</v>
      </c>
      <c r="E475" s="1" t="s">
        <v>239</v>
      </c>
      <c r="J475" s="1" t="s">
        <v>330</v>
      </c>
      <c r="K475" s="1" t="str">
        <f>"+--- Madeleine"</f>
        <v>+--- Madeleine</v>
      </c>
      <c r="M475" s="1" t="s">
        <v>3227</v>
      </c>
      <c r="N475" s="1" t="s">
        <v>7</v>
      </c>
      <c r="R475" s="1" t="s">
        <v>2585</v>
      </c>
    </row>
    <row r="476" spans="3:14" ht="10.5">
      <c r="C476" s="1" t="s">
        <v>3228</v>
      </c>
      <c r="D476" s="1" t="s">
        <v>3229</v>
      </c>
      <c r="E476" s="1" t="s">
        <v>330</v>
      </c>
      <c r="J476" s="1" t="s">
        <v>330</v>
      </c>
      <c r="L476" s="1" t="s">
        <v>3439</v>
      </c>
      <c r="M476" s="1" t="s">
        <v>185</v>
      </c>
      <c r="N476" s="1" t="s">
        <v>65</v>
      </c>
    </row>
    <row r="477" spans="3:17" ht="10.5">
      <c r="C477" s="1" t="s">
        <v>3440</v>
      </c>
      <c r="D477" s="1" t="s">
        <v>3441</v>
      </c>
      <c r="E477" s="1" t="s">
        <v>239</v>
      </c>
      <c r="F477" s="1" t="s">
        <v>2393</v>
      </c>
      <c r="M477" s="1" t="s">
        <v>2429</v>
      </c>
      <c r="N477" s="1" t="s">
        <v>233</v>
      </c>
      <c r="Q477" s="1" t="s">
        <v>1830</v>
      </c>
    </row>
    <row r="478" spans="3:14" ht="10.5">
      <c r="C478" s="1" t="s">
        <v>3442</v>
      </c>
      <c r="D478" s="1" t="s">
        <v>508</v>
      </c>
      <c r="E478" s="1" t="s">
        <v>221</v>
      </c>
      <c r="J478" s="1" t="s">
        <v>239</v>
      </c>
      <c r="M478" s="1" t="s">
        <v>394</v>
      </c>
      <c r="N478" s="1" t="s">
        <v>233</v>
      </c>
    </row>
    <row r="479" spans="3:18" ht="10.5">
      <c r="C479" s="1" t="s">
        <v>3443</v>
      </c>
      <c r="D479" s="1" t="s">
        <v>3444</v>
      </c>
      <c r="E479" s="1" t="s">
        <v>197</v>
      </c>
      <c r="J479" s="1" t="str">
        <f>"+Nicolas"</f>
        <v>+Nicolas</v>
      </c>
      <c r="K479" s="1" t="s">
        <v>3445</v>
      </c>
      <c r="M479" s="1" t="s">
        <v>3446</v>
      </c>
      <c r="N479" s="1" t="s">
        <v>555</v>
      </c>
      <c r="P479" s="1" t="s">
        <v>3447</v>
      </c>
      <c r="Q479" s="1" t="s">
        <v>202</v>
      </c>
      <c r="R479" s="1" t="str">
        <f>"+GHAIGNEAULT Jeanna"</f>
        <v>+GHAIGNEAULT Jeanna</v>
      </c>
    </row>
    <row r="480" spans="3:17" ht="10.5">
      <c r="C480" s="1" t="s">
        <v>3448</v>
      </c>
      <c r="D480" s="1" t="s">
        <v>3449</v>
      </c>
      <c r="E480" s="1" t="s">
        <v>41</v>
      </c>
      <c r="F480" s="1" t="s">
        <v>3450</v>
      </c>
      <c r="Q480" s="1" t="s">
        <v>3451</v>
      </c>
    </row>
    <row r="481" spans="3:17" ht="10.5">
      <c r="C481" s="1" t="s">
        <v>3452</v>
      </c>
      <c r="D481" s="1" t="s">
        <v>1807</v>
      </c>
      <c r="E481" s="1" t="s">
        <v>202</v>
      </c>
      <c r="F481" s="1" t="s">
        <v>3453</v>
      </c>
      <c r="M481" s="1" t="s">
        <v>3454</v>
      </c>
      <c r="Q481" s="1" t="s">
        <v>3455</v>
      </c>
    </row>
    <row r="482" spans="3:18" ht="10.5">
      <c r="C482" s="1" t="s">
        <v>3456</v>
      </c>
      <c r="D482" s="1" t="s">
        <v>1518</v>
      </c>
      <c r="E482" s="1" t="s">
        <v>522</v>
      </c>
      <c r="L482" s="1" t="s">
        <v>3457</v>
      </c>
      <c r="M482" s="1" t="s">
        <v>2916</v>
      </c>
      <c r="N482" s="1" t="s">
        <v>768</v>
      </c>
      <c r="Q482" s="1" t="s">
        <v>330</v>
      </c>
      <c r="R482" s="1" t="s">
        <v>3458</v>
      </c>
    </row>
    <row r="483" spans="3:19" ht="10.5">
      <c r="C483" s="1" t="s">
        <v>3459</v>
      </c>
      <c r="D483" s="1" t="s">
        <v>978</v>
      </c>
      <c r="E483" s="1" t="s">
        <v>239</v>
      </c>
      <c r="I483" s="1" t="s">
        <v>850</v>
      </c>
      <c r="J483" s="1" t="str">
        <f>"+Jacques"</f>
        <v>+Jacques</v>
      </c>
      <c r="K483" s="1" t="s">
        <v>3460</v>
      </c>
      <c r="M483" s="1" t="s">
        <v>3461</v>
      </c>
      <c r="N483" s="1" t="s">
        <v>7</v>
      </c>
      <c r="P483" s="1" t="s">
        <v>850</v>
      </c>
      <c r="Q483" s="1" t="s">
        <v>227</v>
      </c>
      <c r="R483" s="1" t="str">
        <f>"+AUBRIT Marie"</f>
        <v>+AUBRIT Marie</v>
      </c>
      <c r="S483" s="1" t="s">
        <v>3462</v>
      </c>
    </row>
    <row r="484" spans="3:19" ht="10.5">
      <c r="C484" s="1" t="s">
        <v>3459</v>
      </c>
      <c r="D484" s="1" t="s">
        <v>408</v>
      </c>
      <c r="E484" s="1" t="s">
        <v>202</v>
      </c>
      <c r="I484" s="1" t="s">
        <v>2448</v>
      </c>
      <c r="J484" s="1" t="s">
        <v>202</v>
      </c>
      <c r="K484" s="1" t="s">
        <v>3463</v>
      </c>
      <c r="M484" s="1" t="s">
        <v>3461</v>
      </c>
      <c r="N484" s="1" t="s">
        <v>7</v>
      </c>
      <c r="Q484" s="1" t="s">
        <v>3464</v>
      </c>
      <c r="S484" s="1" t="s">
        <v>3462</v>
      </c>
    </row>
    <row r="485" spans="3:18" ht="10.5">
      <c r="C485" s="1" t="s">
        <v>3459</v>
      </c>
      <c r="D485" s="1" t="s">
        <v>3465</v>
      </c>
      <c r="E485" s="1" t="s">
        <v>415</v>
      </c>
      <c r="I485" s="1" t="s">
        <v>850</v>
      </c>
      <c r="J485" s="1" t="str">
        <f>"+Pierre"</f>
        <v>+Pierre</v>
      </c>
      <c r="K485" s="1" t="s">
        <v>3466</v>
      </c>
      <c r="M485" s="1" t="s">
        <v>35</v>
      </c>
      <c r="N485" s="1" t="s">
        <v>340</v>
      </c>
      <c r="P485" s="1" t="s">
        <v>2767</v>
      </c>
      <c r="Q485" s="1" t="str">
        <f>"+François"</f>
        <v>+François</v>
      </c>
      <c r="R485" s="1" t="s">
        <v>3467</v>
      </c>
    </row>
    <row r="486" spans="3:18" ht="10.5">
      <c r="C486" s="1" t="s">
        <v>3468</v>
      </c>
      <c r="D486" s="1" t="s">
        <v>3469</v>
      </c>
      <c r="E486" s="1" t="s">
        <v>221</v>
      </c>
      <c r="F486" s="1" t="s">
        <v>3470</v>
      </c>
      <c r="J486" s="1" t="s">
        <v>3471</v>
      </c>
      <c r="K486" s="1" t="s">
        <v>929</v>
      </c>
      <c r="M486" s="1" t="s">
        <v>3472</v>
      </c>
      <c r="N486" s="1" t="s">
        <v>7</v>
      </c>
      <c r="Q486" s="1" t="str">
        <f>"+Jacques"</f>
        <v>+Jacques</v>
      </c>
      <c r="R486" s="1" t="str">
        <f>"+SEIGNEURET Louise"</f>
        <v>+SEIGNEURET Louise</v>
      </c>
    </row>
    <row r="487" spans="3:18" ht="10.5">
      <c r="C487" s="1" t="s">
        <v>3468</v>
      </c>
      <c r="D487" s="1" t="s">
        <v>3473</v>
      </c>
      <c r="E487" s="1" t="s">
        <v>239</v>
      </c>
      <c r="I487" s="1" t="s">
        <v>3474</v>
      </c>
      <c r="J487" s="1" t="s">
        <v>239</v>
      </c>
      <c r="K487" s="1" t="str">
        <f>"+JADAULT Louise"</f>
        <v>+JADAULT Louise</v>
      </c>
      <c r="M487" s="1" t="s">
        <v>3475</v>
      </c>
      <c r="N487" s="1" t="s">
        <v>96</v>
      </c>
      <c r="Q487" s="1" t="str">
        <f>"+Pierre DESCHAMPS"</f>
        <v>+Pierre DESCHAMPS</v>
      </c>
      <c r="R487" s="1" t="s">
        <v>3476</v>
      </c>
    </row>
    <row r="488" spans="3:18" ht="10.5">
      <c r="C488" s="1" t="s">
        <v>3477</v>
      </c>
      <c r="D488" s="1" t="s">
        <v>3478</v>
      </c>
      <c r="E488" s="1" t="s">
        <v>330</v>
      </c>
      <c r="I488" s="1" t="s">
        <v>2767</v>
      </c>
      <c r="L488" s="1" t="s">
        <v>3479</v>
      </c>
      <c r="M488" s="1" t="s">
        <v>2313</v>
      </c>
      <c r="N488" s="1" t="s">
        <v>7</v>
      </c>
      <c r="Q488" s="1" t="s">
        <v>197</v>
      </c>
      <c r="R488" s="1" t="s">
        <v>3480</v>
      </c>
    </row>
    <row r="489" spans="3:17" ht="10.5">
      <c r="C489" s="1" t="s">
        <v>3477</v>
      </c>
      <c r="D489" s="1" t="s">
        <v>207</v>
      </c>
      <c r="E489" s="1" t="s">
        <v>202</v>
      </c>
      <c r="J489" s="1" t="s">
        <v>3481</v>
      </c>
      <c r="M489" s="1" t="s">
        <v>3275</v>
      </c>
      <c r="N489" s="1" t="s">
        <v>19</v>
      </c>
      <c r="Q489" s="1" t="s">
        <v>3276</v>
      </c>
    </row>
    <row r="490" spans="3:18" ht="10.5">
      <c r="C490" s="1" t="s">
        <v>3277</v>
      </c>
      <c r="D490" s="1" t="s">
        <v>595</v>
      </c>
      <c r="E490" s="1" t="s">
        <v>1101</v>
      </c>
      <c r="I490" s="1" t="s">
        <v>850</v>
      </c>
      <c r="J490" s="1" t="str">
        <f>"+Jean"</f>
        <v>+Jean</v>
      </c>
      <c r="K490" s="1" t="s">
        <v>3278</v>
      </c>
      <c r="M490" s="1" t="s">
        <v>3279</v>
      </c>
      <c r="N490" s="1" t="s">
        <v>340</v>
      </c>
      <c r="P490" s="1" t="s">
        <v>850</v>
      </c>
      <c r="Q490" s="1" t="s">
        <v>226</v>
      </c>
      <c r="R490" s="1" t="str">
        <f>"+REAU Jeanne"</f>
        <v>+REAU Jeanne</v>
      </c>
    </row>
    <row r="491" spans="3:18" ht="10.5">
      <c r="C491" s="1" t="s">
        <v>3280</v>
      </c>
      <c r="D491" s="1" t="s">
        <v>207</v>
      </c>
      <c r="E491" s="1" t="s">
        <v>202</v>
      </c>
      <c r="J491" s="1" t="s">
        <v>202</v>
      </c>
      <c r="K491" s="1" t="str">
        <f>"+DRAULT Marie"</f>
        <v>+DRAULT Marie</v>
      </c>
      <c r="M491" s="1" t="s">
        <v>1606</v>
      </c>
      <c r="N491" s="1" t="s">
        <v>233</v>
      </c>
      <c r="Q491" s="1" t="s">
        <v>120</v>
      </c>
      <c r="R491" s="1" t="s">
        <v>3074</v>
      </c>
    </row>
    <row r="492" spans="3:19" ht="10.5">
      <c r="C492" s="1" t="s">
        <v>3075</v>
      </c>
      <c r="D492" s="1" t="s">
        <v>3076</v>
      </c>
      <c r="E492" s="1" t="s">
        <v>202</v>
      </c>
      <c r="I492" s="1" t="s">
        <v>3077</v>
      </c>
      <c r="M492" s="1" t="s">
        <v>3078</v>
      </c>
      <c r="N492" s="1" t="s">
        <v>7</v>
      </c>
      <c r="P492" s="1" t="s">
        <v>3079</v>
      </c>
      <c r="S492" s="1" t="s">
        <v>3080</v>
      </c>
    </row>
    <row r="493" spans="3:17" ht="10.5">
      <c r="C493" s="1" t="s">
        <v>1512</v>
      </c>
      <c r="D493" s="1" t="s">
        <v>3081</v>
      </c>
      <c r="E493" s="1" t="s">
        <v>120</v>
      </c>
      <c r="L493" s="1" t="s">
        <v>3082</v>
      </c>
      <c r="M493" s="1" t="s">
        <v>452</v>
      </c>
      <c r="N493" s="1" t="s">
        <v>340</v>
      </c>
      <c r="P493" s="1" t="s">
        <v>3083</v>
      </c>
      <c r="Q493" s="1" t="s">
        <v>120</v>
      </c>
    </row>
    <row r="494" spans="3:18" ht="10.5">
      <c r="C494" s="1" t="s">
        <v>3084</v>
      </c>
      <c r="D494" s="1" t="s">
        <v>394</v>
      </c>
      <c r="J494" s="1" t="str">
        <f>"+René"</f>
        <v>+René</v>
      </c>
      <c r="K494" s="1" t="s">
        <v>929</v>
      </c>
      <c r="M494" s="1" t="s">
        <v>394</v>
      </c>
      <c r="N494" s="1" t="s">
        <v>19</v>
      </c>
      <c r="Q494" s="1" t="s">
        <v>227</v>
      </c>
      <c r="R494" s="1" t="str">
        <f>"+PELLUCHET Marie"</f>
        <v>+PELLUCHET Marie</v>
      </c>
    </row>
    <row r="495" spans="3:18" ht="10.5">
      <c r="C495" s="1" t="s">
        <v>3085</v>
      </c>
      <c r="D495" s="1" t="s">
        <v>2429</v>
      </c>
      <c r="E495" s="1" t="s">
        <v>197</v>
      </c>
      <c r="J495" s="1" t="str">
        <f>"+Pierre"</f>
        <v>+Pierre</v>
      </c>
      <c r="K495" s="1" t="s">
        <v>1364</v>
      </c>
      <c r="M495" s="1" t="s">
        <v>566</v>
      </c>
      <c r="N495" s="1" t="s">
        <v>555</v>
      </c>
      <c r="Q495" s="1" t="s">
        <v>197</v>
      </c>
      <c r="R495" s="1" t="str">
        <f>"+JOLLY Jeanne"</f>
        <v>+JOLLY Jeanne</v>
      </c>
    </row>
    <row r="496" spans="3:18" ht="10.5">
      <c r="C496" s="1" t="s">
        <v>3086</v>
      </c>
      <c r="D496" s="1" t="s">
        <v>3087</v>
      </c>
      <c r="E496" s="1" t="s">
        <v>202</v>
      </c>
      <c r="J496" s="1" t="str">
        <f>"+Jacques"</f>
        <v>+Jacques</v>
      </c>
      <c r="K496" s="1" t="s">
        <v>3088</v>
      </c>
      <c r="M496" s="1" t="s">
        <v>3161</v>
      </c>
      <c r="N496" s="1" t="s">
        <v>196</v>
      </c>
      <c r="Q496" s="1" t="s">
        <v>221</v>
      </c>
      <c r="R496" s="1" t="s">
        <v>3089</v>
      </c>
    </row>
    <row r="497" spans="3:18" ht="10.5">
      <c r="C497" s="1" t="s">
        <v>3090</v>
      </c>
      <c r="D497" s="1" t="s">
        <v>394</v>
      </c>
      <c r="E497" s="1" t="s">
        <v>330</v>
      </c>
      <c r="J497" s="1" t="str">
        <f>"+Jean"</f>
        <v>+Jean</v>
      </c>
      <c r="K497" s="1" t="s">
        <v>3091</v>
      </c>
      <c r="L497" s="1" t="s">
        <v>3092</v>
      </c>
      <c r="M497" s="1" t="s">
        <v>3093</v>
      </c>
      <c r="N497" s="1" t="s">
        <v>233</v>
      </c>
      <c r="Q497" s="1" t="s">
        <v>202</v>
      </c>
      <c r="R497" s="1" t="s">
        <v>3094</v>
      </c>
    </row>
    <row r="498" spans="3:19" ht="10.5">
      <c r="C498" s="1" t="s">
        <v>3095</v>
      </c>
      <c r="D498" s="1" t="s">
        <v>1104</v>
      </c>
      <c r="E498" s="1" t="s">
        <v>227</v>
      </c>
      <c r="J498" s="1" t="s">
        <v>227</v>
      </c>
      <c r="K498" s="1" t="str">
        <f>"+CADET Marie"</f>
        <v>+CADET Marie</v>
      </c>
      <c r="M498" s="1" t="s">
        <v>3096</v>
      </c>
      <c r="Q498" s="1" t="str">
        <f>"+"</f>
        <v>+</v>
      </c>
      <c r="R498" s="1" t="str">
        <f>"+--ET Jeanne"</f>
        <v>+--ET Jeanne</v>
      </c>
      <c r="S498" s="1" t="s">
        <v>3097</v>
      </c>
    </row>
    <row r="499" spans="3:18" ht="10.5">
      <c r="C499" s="1" t="s">
        <v>3098</v>
      </c>
      <c r="D499" s="1" t="s">
        <v>3099</v>
      </c>
      <c r="E499" s="1" t="s">
        <v>202</v>
      </c>
      <c r="G499" s="1" t="s">
        <v>3016</v>
      </c>
      <c r="I499" s="1" t="s">
        <v>1755</v>
      </c>
      <c r="J499" s="1" t="str">
        <f>"+Jacques"</f>
        <v>+Jacques</v>
      </c>
      <c r="K499" s="1" t="s">
        <v>3100</v>
      </c>
      <c r="M499" s="1" t="s">
        <v>327</v>
      </c>
      <c r="N499" s="1" t="s">
        <v>7</v>
      </c>
      <c r="O499" s="1" t="s">
        <v>3016</v>
      </c>
      <c r="Q499" s="1" t="str">
        <f>"+Louis"</f>
        <v>+Louis</v>
      </c>
      <c r="R499" s="1" t="s">
        <v>3101</v>
      </c>
    </row>
    <row r="500" spans="3:18" ht="10.5">
      <c r="C500" s="1" t="s">
        <v>3102</v>
      </c>
      <c r="D500" s="1" t="s">
        <v>882</v>
      </c>
      <c r="E500" s="1" t="s">
        <v>330</v>
      </c>
      <c r="J500" s="1" t="str">
        <f>"+Estienne"</f>
        <v>+Estienne</v>
      </c>
      <c r="K500" s="1" t="s">
        <v>3103</v>
      </c>
      <c r="M500" s="1" t="s">
        <v>3104</v>
      </c>
      <c r="N500" s="1" t="s">
        <v>196</v>
      </c>
      <c r="Q500" s="1" t="str">
        <f>"+Louis"</f>
        <v>+Louis</v>
      </c>
      <c r="R500" s="1" t="s">
        <v>3105</v>
      </c>
    </row>
    <row r="501" spans="3:18" ht="10.5">
      <c r="C501" s="1" t="s">
        <v>3106</v>
      </c>
      <c r="D501" s="1" t="s">
        <v>1573</v>
      </c>
      <c r="E501" s="1" t="s">
        <v>522</v>
      </c>
      <c r="I501" s="1" t="s">
        <v>2413</v>
      </c>
      <c r="J501" s="1" t="s">
        <v>202</v>
      </c>
      <c r="K501" s="1" t="str">
        <f>"+BRENARDEAU Marie"</f>
        <v>+BRENARDEAU Marie</v>
      </c>
      <c r="M501" s="1" t="s">
        <v>3107</v>
      </c>
      <c r="N501" s="1" t="s">
        <v>96</v>
      </c>
      <c r="Q501" s="1" t="s">
        <v>197</v>
      </c>
      <c r="R501" s="1" t="s">
        <v>3108</v>
      </c>
    </row>
    <row r="502" spans="3:18" ht="10.5">
      <c r="C502" s="1" t="s">
        <v>3109</v>
      </c>
      <c r="D502" s="1" t="s">
        <v>1356</v>
      </c>
      <c r="E502" s="1" t="s">
        <v>226</v>
      </c>
      <c r="F502" s="1" t="str">
        <f>"+BERTHON"</f>
        <v>+BERTHON</v>
      </c>
      <c r="I502" s="1" t="s">
        <v>2413</v>
      </c>
      <c r="J502" s="1" t="str">
        <f>"+Louis"</f>
        <v>+Louis</v>
      </c>
      <c r="K502" s="1" t="s">
        <v>3110</v>
      </c>
      <c r="M502" s="1" t="s">
        <v>984</v>
      </c>
      <c r="N502" s="1" t="s">
        <v>233</v>
      </c>
      <c r="O502" s="1" t="s">
        <v>3111</v>
      </c>
      <c r="Q502" s="1" t="s">
        <v>330</v>
      </c>
      <c r="R502" s="1" t="s">
        <v>3112</v>
      </c>
    </row>
    <row r="503" spans="3:18" ht="10.5">
      <c r="C503" s="1" t="s">
        <v>3113</v>
      </c>
      <c r="D503" s="1" t="s">
        <v>350</v>
      </c>
      <c r="E503" s="1" t="s">
        <v>227</v>
      </c>
      <c r="H503" s="1" t="s">
        <v>3114</v>
      </c>
      <c r="I503" s="1" t="s">
        <v>2413</v>
      </c>
      <c r="J503" s="1" t="str">
        <f>"+Louis"</f>
        <v>+Louis</v>
      </c>
      <c r="K503" s="1" t="s">
        <v>3115</v>
      </c>
      <c r="M503" s="1" t="s">
        <v>1374</v>
      </c>
      <c r="N503" s="1" t="s">
        <v>96</v>
      </c>
      <c r="O503" s="1" t="s">
        <v>3016</v>
      </c>
      <c r="Q503" s="1" t="s">
        <v>1408</v>
      </c>
      <c r="R503" s="1" t="s">
        <v>1205</v>
      </c>
    </row>
    <row r="504" spans="3:18" ht="10.5">
      <c r="C504" s="1" t="s">
        <v>3116</v>
      </c>
      <c r="D504" s="1" t="s">
        <v>988</v>
      </c>
      <c r="E504" s="1" t="s">
        <v>120</v>
      </c>
      <c r="J504" s="1" t="str">
        <f>"+Jacques"</f>
        <v>+Jacques</v>
      </c>
      <c r="K504" s="1" t="s">
        <v>3117</v>
      </c>
      <c r="M504" s="1" t="s">
        <v>1920</v>
      </c>
      <c r="N504" s="1" t="s">
        <v>233</v>
      </c>
      <c r="Q504" s="1" t="str">
        <f>"+Jacques"</f>
        <v>+Jacques</v>
      </c>
      <c r="R504" s="1" t="str">
        <f>"+MERLE Louise"</f>
        <v>+MERLE Louise</v>
      </c>
    </row>
    <row r="505" spans="3:14" ht="10.5">
      <c r="C505" s="1" t="s">
        <v>3118</v>
      </c>
      <c r="D505" s="1" t="s">
        <v>1145</v>
      </c>
      <c r="E505" s="1" t="s">
        <v>202</v>
      </c>
      <c r="I505" s="1" t="s">
        <v>3119</v>
      </c>
      <c r="J505" s="1" t="s">
        <v>3120</v>
      </c>
      <c r="M505" s="1" t="s">
        <v>1233</v>
      </c>
      <c r="N505" s="1" t="s">
        <v>340</v>
      </c>
    </row>
    <row r="506" spans="3:17" ht="10.5">
      <c r="C506" s="1" t="s">
        <v>3121</v>
      </c>
      <c r="D506" s="1" t="s">
        <v>1222</v>
      </c>
      <c r="E506" s="1" t="s">
        <v>187</v>
      </c>
      <c r="I506" s="1" t="s">
        <v>1755</v>
      </c>
      <c r="J506" s="1" t="str">
        <f>"+Nicolas"</f>
        <v>+Nicolas</v>
      </c>
      <c r="K506" s="1" t="s">
        <v>3332</v>
      </c>
      <c r="M506" s="1" t="s">
        <v>612</v>
      </c>
      <c r="N506" s="1" t="s">
        <v>96</v>
      </c>
      <c r="Q506" s="1" t="s">
        <v>3333</v>
      </c>
    </row>
    <row r="507" spans="3:18" ht="10.5">
      <c r="C507" s="1" t="s">
        <v>3334</v>
      </c>
      <c r="D507" s="1" t="s">
        <v>3542</v>
      </c>
      <c r="E507" s="1" t="s">
        <v>120</v>
      </c>
      <c r="G507" s="1" t="s">
        <v>3016</v>
      </c>
      <c r="J507" s="1" t="str">
        <f>"+Jean"</f>
        <v>+Jean</v>
      </c>
      <c r="K507" s="1" t="s">
        <v>3543</v>
      </c>
      <c r="M507" s="1" t="s">
        <v>2860</v>
      </c>
      <c r="N507" s="1" t="s">
        <v>233</v>
      </c>
      <c r="Q507" s="1" t="s">
        <v>197</v>
      </c>
      <c r="R507" s="1" t="str">
        <f>"+BOUTELLIER Marie"</f>
        <v>+BOUTELLIER Marie</v>
      </c>
    </row>
    <row r="508" spans="3:13" ht="10.5">
      <c r="C508" s="1" t="s">
        <v>3544</v>
      </c>
      <c r="D508" s="1" t="s">
        <v>1829</v>
      </c>
      <c r="E508" s="1" t="s">
        <v>227</v>
      </c>
      <c r="J508" s="1" t="str">
        <f>"+René"</f>
        <v>+René</v>
      </c>
      <c r="M508" s="3" t="s">
        <v>3545</v>
      </c>
    </row>
    <row r="509" spans="3:18" ht="10.5">
      <c r="C509" s="1" t="s">
        <v>3546</v>
      </c>
      <c r="D509" s="1" t="s">
        <v>1183</v>
      </c>
      <c r="E509" s="1" t="s">
        <v>796</v>
      </c>
      <c r="J509" s="1" t="s">
        <v>120</v>
      </c>
      <c r="K509" s="1" t="s">
        <v>3547</v>
      </c>
      <c r="M509" s="1" t="s">
        <v>214</v>
      </c>
      <c r="N509" s="1" t="s">
        <v>7</v>
      </c>
      <c r="Q509" s="1" t="s">
        <v>120</v>
      </c>
      <c r="R509" s="1" t="s">
        <v>3548</v>
      </c>
    </row>
    <row r="510" spans="3:17" ht="10.5">
      <c r="C510" s="1" t="s">
        <v>3549</v>
      </c>
      <c r="D510" s="1" t="s">
        <v>1233</v>
      </c>
      <c r="E510" s="1" t="s">
        <v>202</v>
      </c>
      <c r="J510" s="1" t="str">
        <f>"+Pierre"</f>
        <v>+Pierre</v>
      </c>
      <c r="K510" s="1" t="s">
        <v>3550</v>
      </c>
      <c r="M510" s="1" t="s">
        <v>1310</v>
      </c>
      <c r="N510" s="1" t="s">
        <v>340</v>
      </c>
      <c r="Q510" s="1" t="s">
        <v>3551</v>
      </c>
    </row>
    <row r="511" spans="3:18" ht="10.5">
      <c r="C511" s="1" t="s">
        <v>3552</v>
      </c>
      <c r="D511" s="1" t="s">
        <v>3553</v>
      </c>
      <c r="E511" s="1" t="s">
        <v>3554</v>
      </c>
      <c r="J511" s="1" t="str">
        <f>"+Jean"</f>
        <v>+Jean</v>
      </c>
      <c r="K511" s="1" t="s">
        <v>260</v>
      </c>
      <c r="M511" s="1" t="s">
        <v>1875</v>
      </c>
      <c r="N511" s="1" t="s">
        <v>233</v>
      </c>
      <c r="Q511" s="1" t="s">
        <v>197</v>
      </c>
      <c r="R511" s="1" t="s">
        <v>3555</v>
      </c>
    </row>
    <row r="512" spans="3:18" ht="10.5">
      <c r="C512" s="1" t="s">
        <v>3556</v>
      </c>
      <c r="D512" s="1" t="s">
        <v>3557</v>
      </c>
      <c r="E512" s="1" t="s">
        <v>197</v>
      </c>
      <c r="J512" s="1" t="s">
        <v>197</v>
      </c>
      <c r="K512" s="1" t="s">
        <v>3558</v>
      </c>
      <c r="M512" s="1" t="s">
        <v>786</v>
      </c>
      <c r="N512" s="1" t="s">
        <v>555</v>
      </c>
      <c r="Q512" s="1" t="str">
        <f>"+Mathurin"</f>
        <v>+Mathurin</v>
      </c>
      <c r="R512" s="1" t="s">
        <v>3559</v>
      </c>
    </row>
    <row r="513" spans="3:18" ht="10.5">
      <c r="C513" s="1" t="s">
        <v>3560</v>
      </c>
      <c r="D513" s="1" t="s">
        <v>140</v>
      </c>
      <c r="E513" s="1" t="s">
        <v>202</v>
      </c>
      <c r="F513" s="1" t="s">
        <v>3561</v>
      </c>
      <c r="M513" s="1" t="s">
        <v>1194</v>
      </c>
      <c r="N513" s="1" t="s">
        <v>7</v>
      </c>
      <c r="Q513" s="1" t="str">
        <f>"+Daniel"</f>
        <v>+Daniel</v>
      </c>
      <c r="R513" s="1" t="s">
        <v>3562</v>
      </c>
    </row>
    <row r="514" spans="3:18" ht="10.5">
      <c r="C514" s="1" t="s">
        <v>3563</v>
      </c>
      <c r="D514" s="1" t="s">
        <v>3564</v>
      </c>
      <c r="E514" s="1" t="s">
        <v>202</v>
      </c>
      <c r="J514" s="1" t="str">
        <f>"+Pierre"</f>
        <v>+Pierre</v>
      </c>
      <c r="K514" s="1" t="s">
        <v>3476</v>
      </c>
      <c r="M514" s="1" t="s">
        <v>223</v>
      </c>
      <c r="N514" s="1" t="s">
        <v>7</v>
      </c>
      <c r="Q514" s="1" t="s">
        <v>239</v>
      </c>
      <c r="R514" s="1" t="s">
        <v>3565</v>
      </c>
    </row>
    <row r="515" spans="3:18" ht="10.5">
      <c r="C515" s="1" t="s">
        <v>3566</v>
      </c>
      <c r="D515" s="1" t="s">
        <v>130</v>
      </c>
      <c r="E515" s="1" t="s">
        <v>227</v>
      </c>
      <c r="F515" s="1" t="s">
        <v>3567</v>
      </c>
      <c r="M515" s="1" t="s">
        <v>140</v>
      </c>
      <c r="N515" s="1" t="s">
        <v>19</v>
      </c>
      <c r="O515" s="1" t="s">
        <v>3016</v>
      </c>
      <c r="Q515" s="1" t="s">
        <v>197</v>
      </c>
      <c r="R515" s="1" t="s">
        <v>851</v>
      </c>
    </row>
    <row r="516" spans="3:18" ht="10.5">
      <c r="C516" s="1" t="s">
        <v>3568</v>
      </c>
      <c r="D516" s="1" t="s">
        <v>150</v>
      </c>
      <c r="E516" s="1" t="s">
        <v>3569</v>
      </c>
      <c r="H516" s="1" t="s">
        <v>3570</v>
      </c>
      <c r="J516" s="1" t="str">
        <f>"+Moise"</f>
        <v>+Moise</v>
      </c>
      <c r="K516" s="1" t="s">
        <v>3571</v>
      </c>
      <c r="L516" s="1" t="s">
        <v>3572</v>
      </c>
      <c r="M516" s="1" t="s">
        <v>417</v>
      </c>
      <c r="N516" s="1" t="s">
        <v>1504</v>
      </c>
      <c r="Q516" s="1" t="s">
        <v>3573</v>
      </c>
      <c r="R516" s="1" t="str">
        <f>"+TARRIT Marie"</f>
        <v>+TARRIT Marie</v>
      </c>
    </row>
    <row r="517" spans="3:18" ht="10.5">
      <c r="C517" s="1" t="s">
        <v>3574</v>
      </c>
      <c r="D517" s="1" t="s">
        <v>508</v>
      </c>
      <c r="E517" s="1" t="s">
        <v>3554</v>
      </c>
      <c r="F517" s="1" t="s">
        <v>3575</v>
      </c>
      <c r="M517" s="1" t="s">
        <v>207</v>
      </c>
      <c r="N517" s="1" t="s">
        <v>65</v>
      </c>
      <c r="Q517" s="1" t="s">
        <v>202</v>
      </c>
      <c r="R517" s="1" t="s">
        <v>1607</v>
      </c>
    </row>
    <row r="518" spans="3:18" ht="10.5">
      <c r="C518" s="1" t="s">
        <v>3576</v>
      </c>
      <c r="D518" s="1" t="s">
        <v>15</v>
      </c>
      <c r="E518" s="1" t="s">
        <v>3554</v>
      </c>
      <c r="J518" s="1" t="s">
        <v>3554</v>
      </c>
      <c r="K518" s="1" t="s">
        <v>492</v>
      </c>
      <c r="M518" s="1" t="s">
        <v>1115</v>
      </c>
      <c r="N518" s="1" t="s">
        <v>245</v>
      </c>
      <c r="Q518" s="1" t="s">
        <v>197</v>
      </c>
      <c r="R518" s="1" t="s">
        <v>3577</v>
      </c>
    </row>
    <row r="519" spans="3:18" ht="10.5">
      <c r="C519" s="1" t="s">
        <v>3578</v>
      </c>
      <c r="D519" s="1" t="s">
        <v>3579</v>
      </c>
      <c r="E519" s="1" t="s">
        <v>202</v>
      </c>
      <c r="I519" s="1" t="s">
        <v>3136</v>
      </c>
      <c r="J519" s="1" t="str">
        <f>"+Jean"</f>
        <v>+Jean</v>
      </c>
      <c r="K519" s="1" t="s">
        <v>3580</v>
      </c>
      <c r="M519" s="1" t="s">
        <v>786</v>
      </c>
      <c r="N519" s="1" t="s">
        <v>233</v>
      </c>
      <c r="Q519" s="1" t="s">
        <v>202</v>
      </c>
      <c r="R519" s="1" t="s">
        <v>3581</v>
      </c>
    </row>
    <row r="520" spans="3:18" ht="10.5">
      <c r="C520" s="1" t="s">
        <v>3582</v>
      </c>
      <c r="D520" s="1" t="s">
        <v>394</v>
      </c>
      <c r="E520" s="1" t="s">
        <v>865</v>
      </c>
      <c r="G520" s="1" t="s">
        <v>3016</v>
      </c>
      <c r="J520" s="1" t="str">
        <f>"+Louis"</f>
        <v>+Louis</v>
      </c>
      <c r="K520" s="1" t="s">
        <v>3583</v>
      </c>
      <c r="M520" s="1" t="s">
        <v>1887</v>
      </c>
      <c r="N520" s="1" t="s">
        <v>196</v>
      </c>
      <c r="Q520" s="1" t="str">
        <f>"+François"</f>
        <v>+François</v>
      </c>
      <c r="R520" s="1" t="str">
        <f>"+FOURCHER Magdeleine"</f>
        <v>+FOURCHER Magdeleine</v>
      </c>
    </row>
    <row r="521" spans="3:18" ht="10.5">
      <c r="C521" s="1" t="s">
        <v>3582</v>
      </c>
      <c r="D521" s="1" t="s">
        <v>1194</v>
      </c>
      <c r="E521" s="1" t="s">
        <v>202</v>
      </c>
      <c r="J521" s="1" t="str">
        <f>"+Daniel"</f>
        <v>+Daniel</v>
      </c>
      <c r="K521" s="1" t="s">
        <v>3584</v>
      </c>
      <c r="M521" s="1" t="s">
        <v>893</v>
      </c>
      <c r="N521" s="1" t="s">
        <v>7</v>
      </c>
      <c r="P521" s="1" t="s">
        <v>2167</v>
      </c>
      <c r="Q521" s="1" t="s">
        <v>197</v>
      </c>
      <c r="R521" s="1" t="s">
        <v>3585</v>
      </c>
    </row>
    <row r="522" spans="3:18" ht="10.5">
      <c r="C522" s="1" t="s">
        <v>3582</v>
      </c>
      <c r="D522" s="1" t="s">
        <v>2743</v>
      </c>
      <c r="E522" s="1" t="s">
        <v>202</v>
      </c>
      <c r="J522" s="1" t="str">
        <f>"+Pierre"</f>
        <v>+Pierre</v>
      </c>
      <c r="K522" s="1" t="s">
        <v>3380</v>
      </c>
      <c r="M522" s="1" t="s">
        <v>15</v>
      </c>
      <c r="N522" s="1" t="s">
        <v>7</v>
      </c>
      <c r="Q522" s="1" t="s">
        <v>227</v>
      </c>
      <c r="R522" s="1" t="s">
        <v>3381</v>
      </c>
    </row>
    <row r="523" spans="3:17" ht="10.5">
      <c r="C523" s="1" t="s">
        <v>3382</v>
      </c>
      <c r="D523" s="1" t="s">
        <v>140</v>
      </c>
      <c r="E523" s="1" t="s">
        <v>202</v>
      </c>
      <c r="J523" s="1" t="s">
        <v>2393</v>
      </c>
      <c r="M523" s="1" t="s">
        <v>566</v>
      </c>
      <c r="N523" s="1" t="s">
        <v>322</v>
      </c>
      <c r="Q523" s="1" t="s">
        <v>3383</v>
      </c>
    </row>
    <row r="524" spans="3:18" ht="10.5">
      <c r="C524" s="1" t="s">
        <v>3384</v>
      </c>
      <c r="D524" s="1" t="s">
        <v>3579</v>
      </c>
      <c r="E524" s="1" t="s">
        <v>221</v>
      </c>
      <c r="F524" s="1" t="s">
        <v>3177</v>
      </c>
      <c r="I524" s="1" t="s">
        <v>2167</v>
      </c>
      <c r="M524" s="1" t="s">
        <v>3178</v>
      </c>
      <c r="N524" s="1" t="s">
        <v>7</v>
      </c>
      <c r="O524" s="1" t="s">
        <v>3016</v>
      </c>
      <c r="Q524" s="1" t="str">
        <f>"+Pierre"</f>
        <v>+Pierre</v>
      </c>
      <c r="R524" s="1" t="str">
        <f>"+CHIRON Magdeleine"</f>
        <v>+CHIRON Magdeleine</v>
      </c>
    </row>
    <row r="525" spans="3:17" ht="10.5">
      <c r="C525" s="1" t="s">
        <v>3384</v>
      </c>
      <c r="D525" s="1" t="s">
        <v>3179</v>
      </c>
      <c r="E525" s="1" t="s">
        <v>221</v>
      </c>
      <c r="F525" s="1" t="s">
        <v>3180</v>
      </c>
      <c r="H525" s="1" t="s">
        <v>660</v>
      </c>
      <c r="I525" s="1" t="s">
        <v>1858</v>
      </c>
      <c r="M525" s="1" t="s">
        <v>3181</v>
      </c>
      <c r="N525" s="1" t="s">
        <v>2165</v>
      </c>
      <c r="Q525" s="1" t="s">
        <v>3182</v>
      </c>
    </row>
    <row r="526" spans="3:18" ht="10.5">
      <c r="C526" s="1" t="s">
        <v>3183</v>
      </c>
      <c r="D526" s="1" t="s">
        <v>95</v>
      </c>
      <c r="E526" s="1" t="s">
        <v>120</v>
      </c>
      <c r="F526" s="1" t="s">
        <v>3184</v>
      </c>
      <c r="M526" s="1" t="s">
        <v>3185</v>
      </c>
      <c r="N526" s="1" t="s">
        <v>2263</v>
      </c>
      <c r="O526" s="1" t="s">
        <v>3016</v>
      </c>
      <c r="Q526" s="1" t="str">
        <f>"+Louis"</f>
        <v>+Louis</v>
      </c>
      <c r="R526" s="1" t="s">
        <v>3186</v>
      </c>
    </row>
    <row r="527" spans="3:18" ht="10.5">
      <c r="C527" s="1" t="s">
        <v>3187</v>
      </c>
      <c r="D527" s="1" t="s">
        <v>3188</v>
      </c>
      <c r="E527" s="1" t="s">
        <v>522</v>
      </c>
      <c r="H527" s="1" t="s">
        <v>240</v>
      </c>
      <c r="J527" s="1" t="str">
        <f>"+Louis"</f>
        <v>+Louis</v>
      </c>
      <c r="K527" s="1" t="s">
        <v>3189</v>
      </c>
      <c r="M527" s="1" t="s">
        <v>2916</v>
      </c>
      <c r="N527" s="1" t="s">
        <v>7</v>
      </c>
      <c r="Q527" s="1" t="str">
        <f>"+François"</f>
        <v>+François</v>
      </c>
      <c r="R527" s="1" t="s">
        <v>3458</v>
      </c>
    </row>
    <row r="528" spans="3:18" ht="10.5">
      <c r="C528" s="1" t="s">
        <v>3190</v>
      </c>
      <c r="D528" s="1" t="s">
        <v>2422</v>
      </c>
      <c r="E528" s="1" t="s">
        <v>202</v>
      </c>
      <c r="G528" s="1">
        <v>30</v>
      </c>
      <c r="H528" s="1" t="s">
        <v>3191</v>
      </c>
      <c r="I528" s="1" t="s">
        <v>3192</v>
      </c>
      <c r="J528" s="1" t="str">
        <f>"+Pierre"</f>
        <v>+Pierre</v>
      </c>
      <c r="K528" s="1" t="s">
        <v>3193</v>
      </c>
      <c r="M528" s="1" t="s">
        <v>3185</v>
      </c>
      <c r="N528" s="1" t="s">
        <v>7</v>
      </c>
      <c r="Q528" s="1" t="str">
        <f>"+Louis"</f>
        <v>+Louis</v>
      </c>
      <c r="R528" s="1" t="s">
        <v>3186</v>
      </c>
    </row>
    <row r="529" spans="3:14" ht="10.5">
      <c r="C529" s="1" t="s">
        <v>3194</v>
      </c>
      <c r="D529" s="1" t="s">
        <v>1115</v>
      </c>
      <c r="E529" s="1" t="s">
        <v>330</v>
      </c>
      <c r="K529" s="1" t="s">
        <v>3195</v>
      </c>
      <c r="M529" s="1" t="s">
        <v>3196</v>
      </c>
      <c r="N529" s="1" t="s">
        <v>7</v>
      </c>
    </row>
    <row r="530" spans="3:18" ht="10.5">
      <c r="C530" s="1" t="s">
        <v>3197</v>
      </c>
      <c r="D530" s="1" t="s">
        <v>2973</v>
      </c>
      <c r="E530" s="1" t="s">
        <v>120</v>
      </c>
      <c r="F530" s="1" t="s">
        <v>3198</v>
      </c>
      <c r="J530" s="1" t="str">
        <f>"+François"</f>
        <v>+François</v>
      </c>
      <c r="K530" s="1" t="s">
        <v>3199</v>
      </c>
      <c r="M530" s="1" t="s">
        <v>901</v>
      </c>
      <c r="N530" s="1" t="s">
        <v>340</v>
      </c>
      <c r="P530" s="1" t="s">
        <v>2413</v>
      </c>
      <c r="Q530" s="1" t="s">
        <v>221</v>
      </c>
      <c r="R530" s="1" t="s">
        <v>3200</v>
      </c>
    </row>
    <row r="531" spans="3:18" ht="10.5">
      <c r="C531" s="1" t="s">
        <v>3201</v>
      </c>
      <c r="D531" s="1" t="s">
        <v>403</v>
      </c>
      <c r="E531" s="1" t="s">
        <v>227</v>
      </c>
      <c r="H531" s="1" t="s">
        <v>3202</v>
      </c>
      <c r="J531" s="1" t="str">
        <f>"+René"</f>
        <v>+René</v>
      </c>
      <c r="K531" s="1" t="s">
        <v>3203</v>
      </c>
      <c r="M531" s="1" t="s">
        <v>350</v>
      </c>
      <c r="N531" s="1" t="s">
        <v>96</v>
      </c>
      <c r="O531" s="1" t="s">
        <v>3016</v>
      </c>
      <c r="P531" s="1" t="s">
        <v>2413</v>
      </c>
      <c r="Q531" s="1" t="str">
        <f>"+Charles"</f>
        <v>+Charles</v>
      </c>
      <c r="R531" s="1" t="s">
        <v>3204</v>
      </c>
    </row>
    <row r="532" spans="3:18" ht="10.5">
      <c r="C532" s="1" t="s">
        <v>3205</v>
      </c>
      <c r="D532" s="1" t="s">
        <v>3206</v>
      </c>
      <c r="E532" s="1" t="s">
        <v>197</v>
      </c>
      <c r="J532" s="1" t="s">
        <v>3207</v>
      </c>
      <c r="K532" s="1" t="s">
        <v>3208</v>
      </c>
      <c r="M532" s="1" t="s">
        <v>795</v>
      </c>
      <c r="N532" s="1" t="s">
        <v>3209</v>
      </c>
      <c r="P532" s="1" t="s">
        <v>3210</v>
      </c>
      <c r="Q532" s="1" t="str">
        <f>"+Pierre"</f>
        <v>+Pierre</v>
      </c>
      <c r="R532" s="1" t="s">
        <v>3211</v>
      </c>
    </row>
    <row r="533" spans="3:18" ht="10.5">
      <c r="C533" s="1" t="s">
        <v>3212</v>
      </c>
      <c r="D533" s="1" t="s">
        <v>3213</v>
      </c>
      <c r="E533" s="1" t="s">
        <v>330</v>
      </c>
      <c r="G533" s="1" t="s">
        <v>3016</v>
      </c>
      <c r="J533" s="1" t="str">
        <f>"+Jean"</f>
        <v>+Jean</v>
      </c>
      <c r="K533" s="1" t="s">
        <v>3214</v>
      </c>
      <c r="M533" s="1" t="s">
        <v>3215</v>
      </c>
      <c r="N533" s="1" t="s">
        <v>555</v>
      </c>
      <c r="Q533" s="1" t="s">
        <v>281</v>
      </c>
      <c r="R533" s="1" t="str">
        <f>"+JERSON Françoise"</f>
        <v>+JERSON Françoise</v>
      </c>
    </row>
    <row r="534" spans="3:18" ht="10.5">
      <c r="C534" s="1" t="s">
        <v>3216</v>
      </c>
      <c r="D534" s="1" t="s">
        <v>408</v>
      </c>
      <c r="E534" s="1" t="s">
        <v>221</v>
      </c>
      <c r="J534" s="1" t="str">
        <f>"+Louis"</f>
        <v>+Louis</v>
      </c>
      <c r="K534" s="1" t="s">
        <v>3217</v>
      </c>
      <c r="M534" s="1" t="s">
        <v>311</v>
      </c>
      <c r="N534" s="1" t="s">
        <v>340</v>
      </c>
      <c r="Q534" s="1" t="str">
        <f>"+François"</f>
        <v>+François</v>
      </c>
      <c r="R534" s="1" t="s">
        <v>3218</v>
      </c>
    </row>
    <row r="535" spans="3:18" ht="10.5">
      <c r="C535" s="1" t="s">
        <v>3219</v>
      </c>
      <c r="D535" s="1" t="s">
        <v>311</v>
      </c>
      <c r="E535" s="1" t="s">
        <v>330</v>
      </c>
      <c r="J535" s="1" t="str">
        <f>"+François"</f>
        <v>+François</v>
      </c>
      <c r="K535" s="1" t="s">
        <v>3220</v>
      </c>
      <c r="M535" s="1" t="s">
        <v>1194</v>
      </c>
      <c r="N535" s="1" t="s">
        <v>196</v>
      </c>
      <c r="Q535" s="1" t="str">
        <f>"+Daniel"</f>
        <v>+Daniel</v>
      </c>
      <c r="R535" s="1" t="s">
        <v>3221</v>
      </c>
    </row>
    <row r="536" spans="3:17" ht="10.5">
      <c r="C536" s="1" t="s">
        <v>3222</v>
      </c>
      <c r="D536" s="1" t="s">
        <v>508</v>
      </c>
      <c r="E536" s="1" t="s">
        <v>226</v>
      </c>
      <c r="F536" s="1" t="s">
        <v>3223</v>
      </c>
      <c r="M536" s="1" t="s">
        <v>1081</v>
      </c>
      <c r="N536" s="1" t="s">
        <v>7</v>
      </c>
      <c r="Q536" s="1" t="s">
        <v>3224</v>
      </c>
    </row>
    <row r="537" spans="3:18" ht="10.5">
      <c r="C537" s="1" t="s">
        <v>3225</v>
      </c>
      <c r="D537" s="1" t="s">
        <v>3226</v>
      </c>
      <c r="E537" s="1" t="s">
        <v>227</v>
      </c>
      <c r="I537" s="1" t="s">
        <v>2448</v>
      </c>
      <c r="J537" s="1" t="s">
        <v>239</v>
      </c>
      <c r="K537" s="1" t="str">
        <f>"+GENDRONNEAU Jeanne"</f>
        <v>+GENDRONNEAU Jeanne</v>
      </c>
      <c r="M537" s="1" t="s">
        <v>645</v>
      </c>
      <c r="N537" s="1" t="s">
        <v>1146</v>
      </c>
      <c r="Q537" s="1" t="str">
        <f>"+Antoine"</f>
        <v>+Antoine</v>
      </c>
      <c r="R537" s="1" t="s">
        <v>1217</v>
      </c>
    </row>
    <row r="538" spans="3:18" ht="10.5">
      <c r="C538" s="1" t="s">
        <v>3436</v>
      </c>
      <c r="D538" s="1" t="s">
        <v>3542</v>
      </c>
      <c r="E538" s="1" t="s">
        <v>120</v>
      </c>
      <c r="K538" s="1" t="s">
        <v>3437</v>
      </c>
      <c r="M538" s="1" t="s">
        <v>1805</v>
      </c>
      <c r="N538" s="1" t="s">
        <v>96</v>
      </c>
      <c r="Q538" s="1" t="str">
        <f>"+"</f>
        <v>+</v>
      </c>
      <c r="R538" s="1" t="s">
        <v>3438</v>
      </c>
    </row>
    <row r="539" spans="3:18" ht="10.5">
      <c r="C539" s="1" t="s">
        <v>3646</v>
      </c>
      <c r="D539" s="1" t="s">
        <v>893</v>
      </c>
      <c r="E539" s="1" t="s">
        <v>3647</v>
      </c>
      <c r="J539" s="1" t="str">
        <f>"+Nicolas"</f>
        <v>+Nicolas</v>
      </c>
      <c r="K539" s="1" t="str">
        <f>"+POYAULT Marie"</f>
        <v>+POYAULT Marie</v>
      </c>
      <c r="M539" s="1" t="s">
        <v>3648</v>
      </c>
      <c r="N539" s="1" t="s">
        <v>340</v>
      </c>
      <c r="P539" s="1" t="s">
        <v>1858</v>
      </c>
      <c r="Q539" s="1" t="str">
        <f>"+Jacques masson"</f>
        <v>+Jacques masson</v>
      </c>
      <c r="R539" s="1" t="str">
        <f>"+VALLET Susanne"</f>
        <v>+VALLET Susanne</v>
      </c>
    </row>
    <row r="540" spans="3:18" ht="10.5">
      <c r="C540" s="1" t="s">
        <v>3649</v>
      </c>
      <c r="D540" s="1" t="s">
        <v>1081</v>
      </c>
      <c r="E540" s="1" t="s">
        <v>120</v>
      </c>
      <c r="G540" s="1" t="s">
        <v>3016</v>
      </c>
      <c r="J540" s="1" t="s">
        <v>202</v>
      </c>
      <c r="K540" s="1" t="s">
        <v>3650</v>
      </c>
      <c r="M540" s="1" t="s">
        <v>3651</v>
      </c>
      <c r="N540" s="1" t="s">
        <v>233</v>
      </c>
      <c r="P540" s="1" t="s">
        <v>2563</v>
      </c>
      <c r="Q540" s="1" t="str">
        <f>"+Louis"</f>
        <v>+Louis</v>
      </c>
      <c r="R540" s="1" t="s">
        <v>3652</v>
      </c>
    </row>
    <row r="541" spans="3:18" ht="10.5">
      <c r="C541" s="1" t="s">
        <v>3653</v>
      </c>
      <c r="D541" s="1" t="s">
        <v>1152</v>
      </c>
      <c r="E541" s="1" t="s">
        <v>330</v>
      </c>
      <c r="F541" s="1" t="s">
        <v>3654</v>
      </c>
      <c r="M541" s="1" t="s">
        <v>1856</v>
      </c>
      <c r="N541" s="1" t="s">
        <v>65</v>
      </c>
      <c r="Q541" s="1" t="str">
        <f>"+Pierre"</f>
        <v>+Pierre</v>
      </c>
      <c r="R541" s="1" t="s">
        <v>3655</v>
      </c>
    </row>
    <row r="542" spans="3:18" ht="10.5">
      <c r="C542" s="1" t="s">
        <v>3656</v>
      </c>
      <c r="D542" s="1" t="s">
        <v>1183</v>
      </c>
      <c r="E542" s="1" t="s">
        <v>330</v>
      </c>
      <c r="J542" s="1" t="str">
        <f>"+Joseph"</f>
        <v>+Joseph</v>
      </c>
      <c r="K542" s="1" t="s">
        <v>3657</v>
      </c>
      <c r="M542" s="1" t="s">
        <v>2916</v>
      </c>
      <c r="N542" s="1" t="s">
        <v>340</v>
      </c>
      <c r="Q542" s="1" t="str">
        <f>"+François"</f>
        <v>+François</v>
      </c>
      <c r="R542" s="1" t="s">
        <v>3458</v>
      </c>
    </row>
    <row r="543" spans="3:18" ht="10.5">
      <c r="C543" s="1" t="s">
        <v>3658</v>
      </c>
      <c r="D543" s="1" t="s">
        <v>3446</v>
      </c>
      <c r="E543" s="1" t="s">
        <v>985</v>
      </c>
      <c r="M543" s="1" t="s">
        <v>3659</v>
      </c>
      <c r="N543" s="1" t="s">
        <v>555</v>
      </c>
      <c r="Q543" s="1" t="s">
        <v>202</v>
      </c>
      <c r="R543" s="1" t="s">
        <v>3660</v>
      </c>
    </row>
    <row r="544" spans="3:17" ht="10.5">
      <c r="C544" s="1" t="s">
        <v>3661</v>
      </c>
      <c r="D544" s="1" t="s">
        <v>1081</v>
      </c>
      <c r="E544" s="1" t="s">
        <v>202</v>
      </c>
      <c r="J544" s="1" t="s">
        <v>202</v>
      </c>
      <c r="K544" s="1" t="str">
        <f>"+BAUSAY Jeanne"</f>
        <v>+BAUSAY Jeanne</v>
      </c>
      <c r="M544" s="1" t="s">
        <v>350</v>
      </c>
      <c r="N544" s="1" t="s">
        <v>2263</v>
      </c>
      <c r="Q544" s="1" t="s">
        <v>3662</v>
      </c>
    </row>
    <row r="545" spans="3:18" ht="10.5">
      <c r="C545" s="1" t="s">
        <v>3663</v>
      </c>
      <c r="D545" s="1" t="s">
        <v>3664</v>
      </c>
      <c r="E545" s="1" t="s">
        <v>239</v>
      </c>
      <c r="I545" s="1" t="s">
        <v>1755</v>
      </c>
      <c r="J545" s="1" t="s">
        <v>3665</v>
      </c>
      <c r="M545" s="1" t="s">
        <v>3666</v>
      </c>
      <c r="N545" s="1" t="s">
        <v>65</v>
      </c>
      <c r="Q545" s="1" t="s">
        <v>3667</v>
      </c>
      <c r="R545" s="1" t="s">
        <v>3668</v>
      </c>
    </row>
    <row r="546" spans="3:18" ht="10.5">
      <c r="C546" s="1" t="s">
        <v>3669</v>
      </c>
      <c r="D546" s="1" t="s">
        <v>3670</v>
      </c>
      <c r="E546" s="1" t="s">
        <v>202</v>
      </c>
      <c r="J546" s="1" t="str">
        <f>"+Pierre"</f>
        <v>+Pierre</v>
      </c>
      <c r="K546" s="1" t="s">
        <v>3671</v>
      </c>
      <c r="M546" s="1" t="s">
        <v>3672</v>
      </c>
      <c r="N546" s="1" t="s">
        <v>2263</v>
      </c>
      <c r="Q546" s="1" t="str">
        <f>"+Jean"</f>
        <v>+Jean</v>
      </c>
      <c r="R546" s="1" t="s">
        <v>3673</v>
      </c>
    </row>
    <row r="547" spans="3:18" ht="10.5">
      <c r="C547" s="1" t="s">
        <v>3669</v>
      </c>
      <c r="D547" s="1" t="s">
        <v>3161</v>
      </c>
      <c r="E547" s="1" t="s">
        <v>197</v>
      </c>
      <c r="J547" s="1" t="str">
        <f>"+Jean"</f>
        <v>+Jean</v>
      </c>
      <c r="K547" s="1" t="s">
        <v>3674</v>
      </c>
      <c r="M547" s="1" t="s">
        <v>3675</v>
      </c>
      <c r="N547" s="1" t="s">
        <v>19</v>
      </c>
      <c r="Q547" s="1" t="s">
        <v>330</v>
      </c>
      <c r="R547" s="1" t="s">
        <v>1890</v>
      </c>
    </row>
    <row r="548" spans="3:17" ht="10.5">
      <c r="C548" s="1" t="s">
        <v>3676</v>
      </c>
      <c r="D548" s="1" t="s">
        <v>3677</v>
      </c>
      <c r="E548" s="1" t="s">
        <v>3678</v>
      </c>
      <c r="F548" s="1" t="s">
        <v>3679</v>
      </c>
      <c r="M548" s="1" t="s">
        <v>3666</v>
      </c>
      <c r="N548" s="1" t="s">
        <v>65</v>
      </c>
      <c r="Q548" s="1" t="s">
        <v>3680</v>
      </c>
    </row>
    <row r="549" spans="3:18" ht="10.5">
      <c r="C549" s="1" t="s">
        <v>3681</v>
      </c>
      <c r="D549" s="1" t="s">
        <v>3682</v>
      </c>
      <c r="E549" s="1" t="s">
        <v>202</v>
      </c>
      <c r="J549" s="1" t="str">
        <f>"+Charles"</f>
        <v>+Charles</v>
      </c>
      <c r="K549" s="1" t="str">
        <f>"+BOUCHET Marie"</f>
        <v>+BOUCHET Marie</v>
      </c>
      <c r="L549" s="1" t="s">
        <v>3683</v>
      </c>
      <c r="M549" s="1" t="s">
        <v>311</v>
      </c>
      <c r="N549" s="1" t="s">
        <v>233</v>
      </c>
      <c r="P549" s="1" t="s">
        <v>3684</v>
      </c>
      <c r="Q549" s="1" t="s">
        <v>227</v>
      </c>
      <c r="R549" s="1" t="s">
        <v>3685</v>
      </c>
    </row>
    <row r="550" spans="3:17" ht="10.5">
      <c r="C550" s="1" t="s">
        <v>3686</v>
      </c>
      <c r="D550" s="1" t="s">
        <v>140</v>
      </c>
      <c r="E550" s="1" t="s">
        <v>221</v>
      </c>
      <c r="G550" s="1" t="s">
        <v>3016</v>
      </c>
      <c r="H550" s="1" t="s">
        <v>3687</v>
      </c>
      <c r="J550" s="1" t="s">
        <v>415</v>
      </c>
      <c r="K550" s="1" t="str">
        <f>"+NEAU Marie"</f>
        <v>+NEAU Marie</v>
      </c>
      <c r="M550" s="1" t="s">
        <v>1667</v>
      </c>
      <c r="N550" s="1" t="s">
        <v>555</v>
      </c>
      <c r="Q550" s="1" t="s">
        <v>3482</v>
      </c>
    </row>
    <row r="551" spans="3:18" ht="10.5">
      <c r="C551" s="1" t="s">
        <v>3483</v>
      </c>
      <c r="D551" s="1" t="s">
        <v>3093</v>
      </c>
      <c r="E551" s="1" t="s">
        <v>120</v>
      </c>
      <c r="J551" s="1" t="str">
        <f>"+Pierre"</f>
        <v>+Pierre</v>
      </c>
      <c r="K551" s="1" t="s">
        <v>3484</v>
      </c>
      <c r="M551" s="1" t="s">
        <v>3485</v>
      </c>
      <c r="N551" s="1" t="s">
        <v>2263</v>
      </c>
      <c r="Q551" s="1" t="str">
        <f>"+"</f>
        <v>+</v>
      </c>
      <c r="R551" s="1" t="s">
        <v>3486</v>
      </c>
    </row>
    <row r="552" spans="3:17" ht="10.5">
      <c r="C552" s="1" t="s">
        <v>3487</v>
      </c>
      <c r="D552" s="1" t="s">
        <v>3281</v>
      </c>
      <c r="E552" s="1" t="s">
        <v>3554</v>
      </c>
      <c r="J552" s="1" t="s">
        <v>1179</v>
      </c>
      <c r="K552" s="1" t="s">
        <v>3282</v>
      </c>
      <c r="M552" s="1" t="s">
        <v>508</v>
      </c>
      <c r="N552" s="1" t="s">
        <v>7</v>
      </c>
      <c r="P552" s="1" t="s">
        <v>2413</v>
      </c>
      <c r="Q552" s="1" t="s">
        <v>3283</v>
      </c>
    </row>
    <row r="553" spans="3:17" ht="10.5">
      <c r="C553" s="1" t="s">
        <v>3284</v>
      </c>
      <c r="D553" s="1" t="s">
        <v>431</v>
      </c>
      <c r="E553" s="1" t="s">
        <v>197</v>
      </c>
      <c r="G553" s="1" t="s">
        <v>3016</v>
      </c>
      <c r="J553" s="1" t="str">
        <f>"+René"</f>
        <v>+René</v>
      </c>
      <c r="K553" s="1" t="str">
        <f>"+GIRET Françoise"</f>
        <v>+GIRET Françoise</v>
      </c>
      <c r="L553" s="1" t="s">
        <v>3285</v>
      </c>
      <c r="M553" s="1" t="s">
        <v>1222</v>
      </c>
      <c r="N553" s="1" t="s">
        <v>186</v>
      </c>
      <c r="Q553" s="1" t="s">
        <v>3286</v>
      </c>
    </row>
    <row r="554" spans="3:17" ht="10.5">
      <c r="C554" s="1" t="s">
        <v>3284</v>
      </c>
      <c r="D554" s="1" t="s">
        <v>95</v>
      </c>
      <c r="E554" s="1" t="s">
        <v>120</v>
      </c>
      <c r="J554" s="1" t="s">
        <v>3287</v>
      </c>
      <c r="M554" s="1" t="s">
        <v>3288</v>
      </c>
      <c r="N554" s="1" t="s">
        <v>96</v>
      </c>
      <c r="P554" s="1" t="s">
        <v>2167</v>
      </c>
      <c r="Q554" s="1" t="s">
        <v>3289</v>
      </c>
    </row>
    <row r="555" spans="3:18" ht="10.5">
      <c r="C555" s="1" t="s">
        <v>3290</v>
      </c>
      <c r="D555" s="1" t="s">
        <v>3291</v>
      </c>
      <c r="E555" s="1" t="s">
        <v>197</v>
      </c>
      <c r="G555" s="1" t="s">
        <v>3016</v>
      </c>
      <c r="J555" s="1" t="str">
        <f>"+Jean"</f>
        <v>+Jean</v>
      </c>
      <c r="K555" s="1" t="s">
        <v>3292</v>
      </c>
      <c r="M555" s="1" t="s">
        <v>3293</v>
      </c>
      <c r="N555" s="1" t="s">
        <v>7</v>
      </c>
      <c r="Q555" s="1" t="str">
        <f>"+Jacques"</f>
        <v>+Jacques</v>
      </c>
      <c r="R555" s="1" t="s">
        <v>3294</v>
      </c>
    </row>
    <row r="556" spans="3:18" ht="10.5">
      <c r="C556" s="1" t="s">
        <v>3295</v>
      </c>
      <c r="D556" s="1" t="s">
        <v>3161</v>
      </c>
      <c r="E556" s="1" t="s">
        <v>1101</v>
      </c>
      <c r="J556" s="1" t="str">
        <f>"+Jean"</f>
        <v>+Jean</v>
      </c>
      <c r="K556" s="1" t="s">
        <v>3089</v>
      </c>
      <c r="M556" s="1" t="s">
        <v>223</v>
      </c>
      <c r="N556" s="1" t="s">
        <v>7</v>
      </c>
      <c r="Q556" s="1" t="s">
        <v>239</v>
      </c>
      <c r="R556" s="1" t="s">
        <v>3296</v>
      </c>
    </row>
    <row r="557" spans="3:18" ht="10.5">
      <c r="C557" s="1" t="s">
        <v>3297</v>
      </c>
      <c r="D557" s="1" t="s">
        <v>600</v>
      </c>
      <c r="E557" s="1" t="s">
        <v>120</v>
      </c>
      <c r="I557" s="1" t="s">
        <v>3298</v>
      </c>
      <c r="M557" s="1" t="s">
        <v>15</v>
      </c>
      <c r="N557" s="1" t="s">
        <v>340</v>
      </c>
      <c r="Q557" s="1" t="s">
        <v>197</v>
      </c>
      <c r="R557" s="1" t="s">
        <v>3299</v>
      </c>
    </row>
    <row r="558" spans="3:18" ht="10.5">
      <c r="C558" s="1" t="s">
        <v>3300</v>
      </c>
      <c r="D558" s="1" t="s">
        <v>1855</v>
      </c>
      <c r="E558" s="1" t="s">
        <v>197</v>
      </c>
      <c r="H558" s="1" t="s">
        <v>240</v>
      </c>
      <c r="I558" s="1" t="s">
        <v>3301</v>
      </c>
      <c r="J558" s="1" t="str">
        <f>"+Jacques"</f>
        <v>+Jacques</v>
      </c>
      <c r="K558" s="1" t="s">
        <v>3302</v>
      </c>
      <c r="M558" s="1" t="s">
        <v>214</v>
      </c>
      <c r="N558" s="1" t="s">
        <v>555</v>
      </c>
      <c r="Q558" s="1" t="str">
        <f>"+Louis"</f>
        <v>+Louis</v>
      </c>
      <c r="R558" s="1" t="str">
        <f>"+MERCIER Jeanne"</f>
        <v>+MERCIER Jeanne</v>
      </c>
    </row>
    <row r="559" spans="3:18" ht="10.5">
      <c r="C559" s="1" t="s">
        <v>3303</v>
      </c>
      <c r="D559" s="1" t="s">
        <v>1106</v>
      </c>
      <c r="E559" s="1" t="s">
        <v>197</v>
      </c>
      <c r="J559" s="1" t="s">
        <v>3304</v>
      </c>
      <c r="M559" s="1" t="s">
        <v>1222</v>
      </c>
      <c r="N559" s="1" t="s">
        <v>7</v>
      </c>
      <c r="Q559" s="1" t="s">
        <v>221</v>
      </c>
      <c r="R559" s="1" t="s">
        <v>3305</v>
      </c>
    </row>
    <row r="560" spans="3:18" ht="10.5">
      <c r="C560" s="1" t="s">
        <v>3306</v>
      </c>
      <c r="D560" s="1" t="s">
        <v>508</v>
      </c>
      <c r="E560" s="1" t="s">
        <v>330</v>
      </c>
      <c r="J560" s="1" t="s">
        <v>226</v>
      </c>
      <c r="K560" s="1" t="str">
        <f>"+LOGAIS"</f>
        <v>+LOGAIS</v>
      </c>
      <c r="M560" s="1" t="s">
        <v>3307</v>
      </c>
      <c r="N560" s="1" t="s">
        <v>7</v>
      </c>
      <c r="Q560" s="1" t="s">
        <v>197</v>
      </c>
      <c r="R560" s="1" t="s">
        <v>3308</v>
      </c>
    </row>
    <row r="561" spans="3:18" ht="10.5">
      <c r="C561" s="1" t="s">
        <v>3309</v>
      </c>
      <c r="D561" s="1" t="s">
        <v>207</v>
      </c>
      <c r="E561" s="1" t="s">
        <v>239</v>
      </c>
      <c r="J561" s="1" t="s">
        <v>202</v>
      </c>
      <c r="K561" s="1" t="str">
        <f>"+DRAUD Marie"</f>
        <v>+DRAUD Marie</v>
      </c>
      <c r="M561" s="1" t="s">
        <v>2302</v>
      </c>
      <c r="N561" s="1" t="s">
        <v>7</v>
      </c>
      <c r="Q561" s="1" t="str">
        <f>"+Pierre"</f>
        <v>+Pierre</v>
      </c>
      <c r="R561" s="1" t="str">
        <f>"+CHABAUD Anne"</f>
        <v>+CHABAUD Anne</v>
      </c>
    </row>
    <row r="562" spans="3:18" ht="10.5">
      <c r="C562" s="1" t="s">
        <v>3310</v>
      </c>
      <c r="D562" s="1" t="s">
        <v>2916</v>
      </c>
      <c r="E562" s="1" t="s">
        <v>221</v>
      </c>
      <c r="J562" s="1" t="str">
        <f>"+Jean"</f>
        <v>+Jean</v>
      </c>
      <c r="K562" s="2" t="str">
        <f>"+THEBAULT Susanne"</f>
        <v>+THEBAULT Susanne</v>
      </c>
      <c r="M562" s="1" t="s">
        <v>3311</v>
      </c>
      <c r="N562" s="1" t="s">
        <v>768</v>
      </c>
      <c r="Q562" s="1" t="str">
        <f>"+Louis"</f>
        <v>+Louis</v>
      </c>
      <c r="R562" s="1" t="s">
        <v>3312</v>
      </c>
    </row>
    <row r="563" spans="3:17" ht="10.5">
      <c r="C563" s="1" t="s">
        <v>3313</v>
      </c>
      <c r="D563" s="1" t="s">
        <v>1230</v>
      </c>
      <c r="E563" s="1" t="s">
        <v>221</v>
      </c>
      <c r="I563" s="1" t="s">
        <v>3314</v>
      </c>
      <c r="J563" s="1" t="s">
        <v>3315</v>
      </c>
      <c r="M563" s="1" t="s">
        <v>1706</v>
      </c>
      <c r="N563" s="1" t="s">
        <v>2265</v>
      </c>
      <c r="Q563" s="1" t="s">
        <v>3316</v>
      </c>
    </row>
    <row r="564" spans="3:17" ht="10.5">
      <c r="C564" s="1" t="s">
        <v>3317</v>
      </c>
      <c r="D564" s="1" t="s">
        <v>1706</v>
      </c>
      <c r="E564" s="1" t="s">
        <v>3318</v>
      </c>
      <c r="H564" s="1" t="s">
        <v>3319</v>
      </c>
      <c r="I564" s="1" t="s">
        <v>3320</v>
      </c>
      <c r="J564" s="1" t="s">
        <v>3321</v>
      </c>
      <c r="M564" s="1" t="s">
        <v>223</v>
      </c>
      <c r="N564" s="1" t="s">
        <v>233</v>
      </c>
      <c r="O564" s="1" t="s">
        <v>3136</v>
      </c>
      <c r="Q564" s="1" t="s">
        <v>3322</v>
      </c>
    </row>
    <row r="565" spans="3:19" ht="10.5">
      <c r="C565" s="1" t="s">
        <v>3323</v>
      </c>
      <c r="D565" s="1" t="s">
        <v>532</v>
      </c>
      <c r="E565" s="1" t="s">
        <v>330</v>
      </c>
      <c r="J565" s="1" t="str">
        <f>"+Jacques"</f>
        <v>+Jacques</v>
      </c>
      <c r="K565" s="1" t="s">
        <v>3324</v>
      </c>
      <c r="M565" s="1" t="s">
        <v>3325</v>
      </c>
      <c r="N565" s="1" t="s">
        <v>7</v>
      </c>
      <c r="R565" s="1" t="s">
        <v>221</v>
      </c>
      <c r="S565" s="1" t="str">
        <f>"+PELLETIER Françoise"</f>
        <v>+PELLETIER Françoise</v>
      </c>
    </row>
    <row r="566" spans="3:18" ht="10.5">
      <c r="C566" s="1" t="s">
        <v>3326</v>
      </c>
      <c r="D566" s="1" t="s">
        <v>3327</v>
      </c>
      <c r="E566" s="1" t="s">
        <v>197</v>
      </c>
      <c r="J566" s="1" t="str">
        <f>"+Jacques"</f>
        <v>+Jacques</v>
      </c>
      <c r="K566" s="1" t="str">
        <f>"+MERLE Renée"</f>
        <v>+MERLE Renée</v>
      </c>
      <c r="M566" s="1" t="s">
        <v>1194</v>
      </c>
      <c r="N566" s="1" t="s">
        <v>2829</v>
      </c>
      <c r="O566" s="1" t="s">
        <v>3016</v>
      </c>
      <c r="Q566" s="1" t="str">
        <f>"+Daniel"</f>
        <v>+Daniel</v>
      </c>
      <c r="R566" s="1" t="s">
        <v>3328</v>
      </c>
    </row>
    <row r="567" spans="3:18" ht="10.5">
      <c r="C567" s="1" t="s">
        <v>3329</v>
      </c>
      <c r="D567" s="1" t="s">
        <v>119</v>
      </c>
      <c r="E567" s="1" t="s">
        <v>202</v>
      </c>
      <c r="I567" s="1" t="s">
        <v>850</v>
      </c>
      <c r="J567" s="1" t="s">
        <v>3330</v>
      </c>
      <c r="M567" s="1" t="s">
        <v>15</v>
      </c>
      <c r="N567" s="1" t="s">
        <v>233</v>
      </c>
      <c r="P567" s="1" t="s">
        <v>850</v>
      </c>
      <c r="Q567" s="1" t="s">
        <v>865</v>
      </c>
      <c r="R567" s="1" t="s">
        <v>2405</v>
      </c>
    </row>
    <row r="568" spans="3:18" ht="10.5">
      <c r="C568" s="1" t="s">
        <v>3331</v>
      </c>
      <c r="D568" s="1" t="s">
        <v>3539</v>
      </c>
      <c r="E568" s="1" t="s">
        <v>281</v>
      </c>
      <c r="G568" s="1" t="s">
        <v>3016</v>
      </c>
      <c r="J568" s="1" t="str">
        <f>"+Michel"</f>
        <v>+Michel</v>
      </c>
      <c r="K568" s="1" t="s">
        <v>3540</v>
      </c>
      <c r="M568" s="1" t="s">
        <v>140</v>
      </c>
      <c r="N568" s="1" t="s">
        <v>7</v>
      </c>
      <c r="O568" s="1" t="s">
        <v>3016</v>
      </c>
      <c r="Q568" s="1" t="str">
        <f>"+Mathurin"</f>
        <v>+Mathurin</v>
      </c>
      <c r="R568" s="1" t="s">
        <v>3541</v>
      </c>
    </row>
    <row r="569" spans="3:18" ht="10.5">
      <c r="C569" s="1" t="s">
        <v>3331</v>
      </c>
      <c r="D569" s="1" t="s">
        <v>532</v>
      </c>
      <c r="E569" s="1" t="s">
        <v>239</v>
      </c>
      <c r="G569" s="1" t="s">
        <v>3016</v>
      </c>
      <c r="J569" s="1" t="s">
        <v>202</v>
      </c>
      <c r="K569" s="1" t="s">
        <v>2988</v>
      </c>
      <c r="M569" s="1" t="s">
        <v>3539</v>
      </c>
      <c r="N569" s="1" t="s">
        <v>1482</v>
      </c>
      <c r="O569" s="1" t="s">
        <v>3016</v>
      </c>
      <c r="Q569" s="1" t="str">
        <f>"+Michel"</f>
        <v>+Michel</v>
      </c>
      <c r="R569" s="1" t="s">
        <v>3540</v>
      </c>
    </row>
    <row r="570" spans="3:18" ht="10.5">
      <c r="C570" s="1" t="s">
        <v>3331</v>
      </c>
      <c r="D570" s="1" t="s">
        <v>1183</v>
      </c>
      <c r="E570" s="1" t="s">
        <v>202</v>
      </c>
      <c r="G570" s="1" t="s">
        <v>3016</v>
      </c>
      <c r="J570" s="1" t="str">
        <f>"+Josepht"</f>
        <v>+Josepht</v>
      </c>
      <c r="K570" s="1" t="s">
        <v>3746</v>
      </c>
      <c r="M570" s="1" t="s">
        <v>1233</v>
      </c>
      <c r="N570" s="1" t="s">
        <v>7</v>
      </c>
      <c r="Q570" s="1" t="s">
        <v>281</v>
      </c>
      <c r="R570" s="1" t="str">
        <f>"+FOURé Charlotte"</f>
        <v>+FOURé Charlotte</v>
      </c>
    </row>
    <row r="571" spans="3:18" ht="10.5">
      <c r="C571" s="1" t="s">
        <v>3331</v>
      </c>
      <c r="D571" s="1" t="s">
        <v>3747</v>
      </c>
      <c r="E571" s="1" t="s">
        <v>330</v>
      </c>
      <c r="G571" s="1" t="s">
        <v>3016</v>
      </c>
      <c r="I571" s="1" t="s">
        <v>3748</v>
      </c>
      <c r="J571" s="1" t="str">
        <f>"+Pierre"</f>
        <v>+Pierre</v>
      </c>
      <c r="K571" s="1" t="s">
        <v>3749</v>
      </c>
      <c r="M571" s="1" t="s">
        <v>2538</v>
      </c>
      <c r="N571" s="1" t="s">
        <v>1146</v>
      </c>
      <c r="Q571" s="1" t="s">
        <v>221</v>
      </c>
      <c r="R571" s="1" t="s">
        <v>2480</v>
      </c>
    </row>
    <row r="572" spans="3:18" ht="10.5">
      <c r="C572" s="1" t="s">
        <v>3750</v>
      </c>
      <c r="D572" s="1" t="s">
        <v>3751</v>
      </c>
      <c r="E572" s="1" t="s">
        <v>226</v>
      </c>
      <c r="H572" s="1" t="s">
        <v>3752</v>
      </c>
      <c r="I572" s="1" t="s">
        <v>2590</v>
      </c>
      <c r="J572" s="1" t="str">
        <f>"+Jean"</f>
        <v>+Jean</v>
      </c>
      <c r="K572" s="1" t="s">
        <v>3753</v>
      </c>
      <c r="M572" s="1" t="s">
        <v>3754</v>
      </c>
      <c r="N572" s="1" t="s">
        <v>7</v>
      </c>
      <c r="Q572" s="1" t="s">
        <v>3755</v>
      </c>
      <c r="R572" s="1" t="s">
        <v>3756</v>
      </c>
    </row>
    <row r="573" spans="3:18" ht="10.5">
      <c r="C573" s="1" t="s">
        <v>3757</v>
      </c>
      <c r="D573" s="1" t="s">
        <v>2018</v>
      </c>
      <c r="E573" s="1" t="s">
        <v>197</v>
      </c>
      <c r="H573" s="1" t="s">
        <v>3687</v>
      </c>
      <c r="I573" s="1" t="s">
        <v>2413</v>
      </c>
      <c r="J573" s="1" t="s">
        <v>3758</v>
      </c>
      <c r="M573" s="1" t="s">
        <v>532</v>
      </c>
      <c r="N573" s="1" t="s">
        <v>233</v>
      </c>
      <c r="Q573" s="1" t="str">
        <f>"+Pierre"</f>
        <v>+Pierre</v>
      </c>
      <c r="R573" s="1" t="s">
        <v>2988</v>
      </c>
    </row>
    <row r="574" spans="3:18" ht="10.5">
      <c r="C574" s="1" t="s">
        <v>3759</v>
      </c>
      <c r="D574" s="1" t="s">
        <v>532</v>
      </c>
      <c r="E574" s="1" t="s">
        <v>202</v>
      </c>
      <c r="H574" s="1" t="s">
        <v>240</v>
      </c>
      <c r="J574" s="1" t="str">
        <f>"+Pierre"</f>
        <v>+Pierre</v>
      </c>
      <c r="K574" s="1" t="s">
        <v>3760</v>
      </c>
      <c r="M574" s="1" t="s">
        <v>1145</v>
      </c>
      <c r="N574" s="1" t="s">
        <v>7</v>
      </c>
      <c r="Q574" s="1" t="s">
        <v>202</v>
      </c>
      <c r="R574" s="1" t="str">
        <f>"+PASQUER Marie"</f>
        <v>+PASQUER Marie</v>
      </c>
    </row>
    <row r="575" spans="3:18" ht="10.5">
      <c r="C575" s="1" t="s">
        <v>3761</v>
      </c>
      <c r="D575" s="1" t="s">
        <v>2221</v>
      </c>
      <c r="E575" s="1" t="s">
        <v>281</v>
      </c>
      <c r="J575" s="1" t="str">
        <f>"+Jean"</f>
        <v>+Jean</v>
      </c>
      <c r="K575" s="1" t="s">
        <v>3762</v>
      </c>
      <c r="M575" s="1" t="s">
        <v>3659</v>
      </c>
      <c r="N575" s="1" t="s">
        <v>7</v>
      </c>
      <c r="Q575" s="1" t="s">
        <v>221</v>
      </c>
      <c r="R575" s="1" t="str">
        <f>"+MAUREAU Renée"</f>
        <v>+MAUREAU Renée</v>
      </c>
    </row>
    <row r="576" spans="3:18" ht="10.5">
      <c r="C576" s="1" t="s">
        <v>3763</v>
      </c>
      <c r="D576" s="1" t="s">
        <v>88</v>
      </c>
      <c r="E576" s="1" t="s">
        <v>202</v>
      </c>
      <c r="J576" s="1" t="s">
        <v>3764</v>
      </c>
      <c r="K576" s="1" t="s">
        <v>3765</v>
      </c>
      <c r="M576" s="1" t="s">
        <v>1840</v>
      </c>
      <c r="N576" s="1" t="s">
        <v>233</v>
      </c>
      <c r="Q576" s="1" t="s">
        <v>3766</v>
      </c>
      <c r="R576" s="1" t="s">
        <v>3767</v>
      </c>
    </row>
    <row r="577" spans="3:18" ht="10.5">
      <c r="C577" s="1" t="s">
        <v>3768</v>
      </c>
      <c r="D577" s="1" t="s">
        <v>3769</v>
      </c>
      <c r="E577" s="1" t="s">
        <v>202</v>
      </c>
      <c r="J577" s="1" t="str">
        <f>"+Jacques"</f>
        <v>+Jacques</v>
      </c>
      <c r="K577" s="1" t="s">
        <v>3770</v>
      </c>
      <c r="M577" s="1" t="s">
        <v>3771</v>
      </c>
      <c r="N577" s="1" t="s">
        <v>1564</v>
      </c>
      <c r="O577" s="1" t="s">
        <v>3016</v>
      </c>
      <c r="P577" s="1" t="s">
        <v>2167</v>
      </c>
      <c r="Q577" s="1" t="str">
        <f>"+Louis"</f>
        <v>+Louis</v>
      </c>
      <c r="R577" s="1" t="str">
        <f>"+LAYRAITE Marie"</f>
        <v>+LAYRAITE Marie</v>
      </c>
    </row>
    <row r="578" spans="3:18" ht="10.5">
      <c r="C578" s="1" t="s">
        <v>3772</v>
      </c>
      <c r="D578" s="1" t="s">
        <v>3293</v>
      </c>
      <c r="E578" s="1" t="s">
        <v>202</v>
      </c>
      <c r="H578" s="1" t="s">
        <v>3773</v>
      </c>
      <c r="J578" s="1" t="str">
        <f>"+Pierre"</f>
        <v>+Pierre</v>
      </c>
      <c r="K578" s="1" t="s">
        <v>3774</v>
      </c>
      <c r="M578" s="1" t="s">
        <v>140</v>
      </c>
      <c r="N578" s="1" t="s">
        <v>7</v>
      </c>
      <c r="Q578" s="1" t="s">
        <v>215</v>
      </c>
      <c r="R578" s="1" t="s">
        <v>3057</v>
      </c>
    </row>
    <row r="579" spans="3:18" ht="10.5">
      <c r="C579" s="1" t="s">
        <v>3775</v>
      </c>
      <c r="D579" s="1" t="s">
        <v>3776</v>
      </c>
      <c r="E579" s="1" t="s">
        <v>3554</v>
      </c>
      <c r="H579" s="1" t="s">
        <v>3777</v>
      </c>
      <c r="J579" s="1" t="str">
        <f>"+Jacques"</f>
        <v>+Jacques</v>
      </c>
      <c r="K579" s="1" t="s">
        <v>3778</v>
      </c>
      <c r="M579" s="1" t="s">
        <v>3779</v>
      </c>
      <c r="N579" s="1" t="s">
        <v>233</v>
      </c>
      <c r="Q579" s="1" t="s">
        <v>197</v>
      </c>
      <c r="R579" s="1" t="str">
        <f>"+BERTOT Françoise"</f>
        <v>+BERTOT Françoise</v>
      </c>
    </row>
    <row r="580" spans="3:19" ht="10.5">
      <c r="C580" s="1" t="s">
        <v>3780</v>
      </c>
      <c r="D580" s="1" t="s">
        <v>1317</v>
      </c>
      <c r="E580" s="1" t="s">
        <v>221</v>
      </c>
      <c r="G580" s="1" t="s">
        <v>3016</v>
      </c>
      <c r="H580" s="1" t="s">
        <v>3781</v>
      </c>
      <c r="J580" s="1" t="str">
        <f>"+Sébastien"</f>
        <v>+Sébastien</v>
      </c>
      <c r="K580" s="1" t="s">
        <v>3782</v>
      </c>
      <c r="L580" s="1" t="s">
        <v>3783</v>
      </c>
      <c r="M580" s="1" t="s">
        <v>3784</v>
      </c>
      <c r="N580" s="1" t="s">
        <v>768</v>
      </c>
      <c r="O580" s="1" t="s">
        <v>3016</v>
      </c>
      <c r="Q580" s="1" t="str">
        <f>"+Charles"</f>
        <v>+Charles</v>
      </c>
      <c r="R580" s="1" t="s">
        <v>230</v>
      </c>
      <c r="S580" s="1" t="s">
        <v>3785</v>
      </c>
    </row>
    <row r="581" spans="3:18" ht="10.5">
      <c r="C581" s="1" t="s">
        <v>3786</v>
      </c>
      <c r="D581" s="1" t="s">
        <v>3579</v>
      </c>
      <c r="E581" s="1" t="s">
        <v>202</v>
      </c>
      <c r="F581" s="1" t="s">
        <v>3787</v>
      </c>
      <c r="H581" s="1" t="s">
        <v>660</v>
      </c>
      <c r="M581" s="1" t="s">
        <v>2115</v>
      </c>
      <c r="N581" s="1" t="s">
        <v>96</v>
      </c>
      <c r="O581" s="1" t="s">
        <v>3016</v>
      </c>
      <c r="Q581" s="1" t="str">
        <f>"+Louis"</f>
        <v>+Louis</v>
      </c>
      <c r="R581" s="1" t="s">
        <v>3788</v>
      </c>
    </row>
    <row r="582" spans="3:18" ht="10.5">
      <c r="C582" s="1" t="s">
        <v>3789</v>
      </c>
      <c r="D582" s="1" t="s">
        <v>1313</v>
      </c>
      <c r="E582" s="1" t="s">
        <v>221</v>
      </c>
      <c r="J582" s="1" t="s">
        <v>221</v>
      </c>
      <c r="K582" s="1" t="str">
        <f>"+COLLET Renée"</f>
        <v>+COLLET Renée</v>
      </c>
      <c r="M582" s="1" t="s">
        <v>3675</v>
      </c>
      <c r="N582" s="1" t="s">
        <v>196</v>
      </c>
      <c r="Q582" s="1" t="str">
        <f>"+François"</f>
        <v>+François</v>
      </c>
      <c r="R582" s="1" t="s">
        <v>3199</v>
      </c>
    </row>
    <row r="583" spans="3:18" ht="10.5">
      <c r="C583" s="1" t="s">
        <v>3586</v>
      </c>
      <c r="D583" s="1" t="s">
        <v>1115</v>
      </c>
      <c r="E583" s="1" t="s">
        <v>221</v>
      </c>
      <c r="F583" s="1" t="s">
        <v>3587</v>
      </c>
      <c r="M583" s="1" t="s">
        <v>3588</v>
      </c>
      <c r="N583" s="1" t="s">
        <v>2263</v>
      </c>
      <c r="P583" s="1" t="s">
        <v>3136</v>
      </c>
      <c r="Q583" s="1" t="str">
        <f>"+Jean BRAUD"</f>
        <v>+Jean BRAUD</v>
      </c>
      <c r="R583" s="1" t="s">
        <v>3589</v>
      </c>
    </row>
    <row r="584" spans="3:18" ht="10.5">
      <c r="C584" s="1" t="s">
        <v>3590</v>
      </c>
      <c r="D584" s="1" t="s">
        <v>3591</v>
      </c>
      <c r="E584" s="1" t="s">
        <v>330</v>
      </c>
      <c r="G584" s="1" t="s">
        <v>3016</v>
      </c>
      <c r="H584" s="1" t="s">
        <v>3319</v>
      </c>
      <c r="I584" s="1" t="s">
        <v>3592</v>
      </c>
      <c r="J584" s="1" t="str">
        <f>"+Vincent"</f>
        <v>+Vincent</v>
      </c>
      <c r="K584" s="1" t="str">
        <f>"+FILLON Françoise"</f>
        <v>+FILLON Françoise</v>
      </c>
      <c r="M584" s="1" t="s">
        <v>2916</v>
      </c>
      <c r="N584" s="1" t="s">
        <v>96</v>
      </c>
      <c r="O584" s="1" t="s">
        <v>3016</v>
      </c>
      <c r="Q584" s="1" t="str">
        <f>"+François"</f>
        <v>+François</v>
      </c>
      <c r="R584" s="1" t="s">
        <v>3458</v>
      </c>
    </row>
    <row r="585" spans="3:17" ht="10.5">
      <c r="C585" s="1" t="s">
        <v>3385</v>
      </c>
      <c r="D585" s="1" t="s">
        <v>3386</v>
      </c>
      <c r="E585" s="1" t="s">
        <v>415</v>
      </c>
      <c r="F585" s="1" t="s">
        <v>3387</v>
      </c>
      <c r="M585" s="1" t="s">
        <v>2316</v>
      </c>
      <c r="N585" s="1" t="s">
        <v>340</v>
      </c>
      <c r="Q585" s="1" t="s">
        <v>3388</v>
      </c>
    </row>
    <row r="586" spans="3:18" ht="10.5">
      <c r="C586" s="1" t="s">
        <v>3389</v>
      </c>
      <c r="D586" s="1" t="s">
        <v>1121</v>
      </c>
      <c r="E586" s="1" t="s">
        <v>330</v>
      </c>
      <c r="F586" s="1" t="s">
        <v>3390</v>
      </c>
      <c r="J586" s="1" t="s">
        <v>226</v>
      </c>
      <c r="K586" s="1" t="s">
        <v>3391</v>
      </c>
      <c r="M586" s="1" t="s">
        <v>2980</v>
      </c>
      <c r="N586" s="1" t="s">
        <v>1429</v>
      </c>
      <c r="Q586" s="1" t="str">
        <f>"+Louis"</f>
        <v>+Louis</v>
      </c>
      <c r="R586" s="1" t="s">
        <v>3392</v>
      </c>
    </row>
    <row r="587" spans="3:18" ht="10.5">
      <c r="C587" s="1" t="s">
        <v>3393</v>
      </c>
      <c r="D587" s="1" t="s">
        <v>3394</v>
      </c>
      <c r="E587" s="1" t="s">
        <v>197</v>
      </c>
      <c r="J587" s="1" t="str">
        <f>"+Jacques"</f>
        <v>+Jacques</v>
      </c>
      <c r="M587" s="1" t="s">
        <v>1002</v>
      </c>
      <c r="Q587" s="1" t="str">
        <f>"+François"</f>
        <v>+François</v>
      </c>
      <c r="R587" s="1" t="str">
        <f>"--- Jeanne"</f>
        <v>--- Jeanne</v>
      </c>
    </row>
    <row r="588" spans="3:15" ht="10.5">
      <c r="C588" s="1" t="s">
        <v>3395</v>
      </c>
      <c r="D588" s="1" t="s">
        <v>403</v>
      </c>
      <c r="E588" s="1" t="s">
        <v>227</v>
      </c>
      <c r="F588" s="1" t="s">
        <v>3397</v>
      </c>
      <c r="H588" s="1" t="s">
        <v>3396</v>
      </c>
      <c r="M588" s="1" t="s">
        <v>3398</v>
      </c>
      <c r="N588" s="1" t="s">
        <v>1564</v>
      </c>
      <c r="O588" s="1" t="s">
        <v>3016</v>
      </c>
    </row>
    <row r="589" spans="3:18" ht="10.5">
      <c r="C589" s="1" t="s">
        <v>3399</v>
      </c>
      <c r="D589" s="1" t="s">
        <v>195</v>
      </c>
      <c r="E589" s="1" t="s">
        <v>522</v>
      </c>
      <c r="G589" s="1" t="s">
        <v>3016</v>
      </c>
      <c r="J589" s="1" t="s">
        <v>330</v>
      </c>
      <c r="K589" s="1" t="str">
        <f>"+GAURIAU Marie"</f>
        <v>+GAURIAU Marie</v>
      </c>
      <c r="M589" s="1" t="s">
        <v>882</v>
      </c>
      <c r="N589" s="1" t="s">
        <v>96</v>
      </c>
      <c r="Q589" s="1" t="str">
        <f>"+François"</f>
        <v>+François</v>
      </c>
      <c r="R589" s="1" t="s">
        <v>3400</v>
      </c>
    </row>
    <row r="590" spans="3:14" ht="10.5">
      <c r="C590" s="1" t="s">
        <v>3401</v>
      </c>
      <c r="D590" s="1" t="s">
        <v>1887</v>
      </c>
      <c r="E590" s="1" t="s">
        <v>202</v>
      </c>
      <c r="J590" s="1" t="s">
        <v>330</v>
      </c>
      <c r="M590" s="1" t="s">
        <v>3402</v>
      </c>
      <c r="N590" s="1" t="s">
        <v>186</v>
      </c>
    </row>
    <row r="591" spans="3:14" ht="10.5">
      <c r="C591" s="1" t="s">
        <v>3403</v>
      </c>
      <c r="D591" s="1" t="s">
        <v>3404</v>
      </c>
      <c r="E591" s="1" t="s">
        <v>197</v>
      </c>
      <c r="F591" s="1" t="s">
        <v>3405</v>
      </c>
      <c r="M591" s="1" t="s">
        <v>1920</v>
      </c>
      <c r="N591" s="1" t="s">
        <v>7</v>
      </c>
    </row>
    <row r="592" spans="3:18" ht="10.5">
      <c r="C592" s="1" t="s">
        <v>3406</v>
      </c>
      <c r="D592" s="1" t="s">
        <v>786</v>
      </c>
      <c r="E592" s="1" t="s">
        <v>202</v>
      </c>
      <c r="J592" s="1" t="str">
        <f>"+Mathurin"</f>
        <v>+Mathurin</v>
      </c>
      <c r="K592" s="1" t="s">
        <v>3559</v>
      </c>
      <c r="M592" s="1" t="s">
        <v>214</v>
      </c>
      <c r="N592" s="1" t="s">
        <v>340</v>
      </c>
      <c r="Q592" s="1" t="s">
        <v>120</v>
      </c>
      <c r="R592" s="1" t="str">
        <f>"+MERCIER Jeanne"</f>
        <v>+MERCIER Jeanne</v>
      </c>
    </row>
    <row r="593" spans="3:18" ht="10.5">
      <c r="C593" s="1" t="s">
        <v>3407</v>
      </c>
      <c r="D593" s="1" t="s">
        <v>3408</v>
      </c>
      <c r="E593" s="1" t="s">
        <v>221</v>
      </c>
      <c r="I593" s="1" t="s">
        <v>3409</v>
      </c>
      <c r="M593" s="1" t="s">
        <v>2730</v>
      </c>
      <c r="N593" s="1" t="s">
        <v>65</v>
      </c>
      <c r="R593" s="1" t="s">
        <v>3410</v>
      </c>
    </row>
    <row r="594" spans="3:18" ht="10.5">
      <c r="C594" s="1" t="s">
        <v>3411</v>
      </c>
      <c r="D594" s="1" t="s">
        <v>3412</v>
      </c>
      <c r="E594" s="1" t="s">
        <v>187</v>
      </c>
      <c r="H594" s="1" t="s">
        <v>866</v>
      </c>
      <c r="J594" s="1" t="s">
        <v>226</v>
      </c>
      <c r="K594" s="1" t="str">
        <f>"+LEAU Jeanne"</f>
        <v>+LEAU Jeanne</v>
      </c>
      <c r="M594" s="1" t="s">
        <v>1418</v>
      </c>
      <c r="N594" s="1" t="s">
        <v>7</v>
      </c>
      <c r="O594" s="1" t="s">
        <v>3016</v>
      </c>
      <c r="Q594" s="1" t="s">
        <v>3413</v>
      </c>
      <c r="R594" s="1" t="s">
        <v>3414</v>
      </c>
    </row>
    <row r="595" spans="3:18" ht="10.5">
      <c r="C595" s="1" t="s">
        <v>3415</v>
      </c>
      <c r="D595" s="1" t="s">
        <v>2562</v>
      </c>
      <c r="F595" s="1" t="s">
        <v>3417</v>
      </c>
      <c r="H595" s="1" t="s">
        <v>3319</v>
      </c>
      <c r="I595" s="1" t="s">
        <v>3416</v>
      </c>
      <c r="M595" s="1" t="s">
        <v>3418</v>
      </c>
      <c r="N595" s="1" t="s">
        <v>340</v>
      </c>
      <c r="P595" s="1" t="s">
        <v>2167</v>
      </c>
      <c r="Q595" s="1" t="s">
        <v>330</v>
      </c>
      <c r="R595" s="1" t="s">
        <v>3419</v>
      </c>
    </row>
    <row r="596" spans="3:18" ht="10.5">
      <c r="C596" s="1" t="s">
        <v>3420</v>
      </c>
      <c r="D596" s="1" t="s">
        <v>1712</v>
      </c>
      <c r="E596" s="1" t="s">
        <v>120</v>
      </c>
      <c r="H596" s="1" t="s">
        <v>3421</v>
      </c>
      <c r="J596" s="1" t="s">
        <v>3422</v>
      </c>
      <c r="K596" s="1" t="s">
        <v>3423</v>
      </c>
      <c r="M596" s="1" t="s">
        <v>2012</v>
      </c>
      <c r="N596" s="1" t="s">
        <v>1501</v>
      </c>
      <c r="O596" s="1" t="s">
        <v>3016</v>
      </c>
      <c r="P596" s="1" t="s">
        <v>3424</v>
      </c>
      <c r="Q596" s="1" t="str">
        <f>"+Fs me apoticaire"</f>
        <v>+Fs me apoticaire</v>
      </c>
      <c r="R596" s="1" t="s">
        <v>3425</v>
      </c>
    </row>
    <row r="597" spans="3:18" ht="10.5">
      <c r="C597" s="1" t="s">
        <v>3426</v>
      </c>
      <c r="D597" s="1" t="s">
        <v>1900</v>
      </c>
      <c r="E597" s="1" t="s">
        <v>227</v>
      </c>
      <c r="F597" s="1" t="s">
        <v>3427</v>
      </c>
      <c r="I597" s="1" t="s">
        <v>2413</v>
      </c>
      <c r="M597" s="1" t="s">
        <v>1106</v>
      </c>
      <c r="N597" s="1" t="s">
        <v>19</v>
      </c>
      <c r="Q597" s="1" t="str">
        <f>"+Louis"</f>
        <v>+Louis</v>
      </c>
      <c r="R597" s="1" t="s">
        <v>278</v>
      </c>
    </row>
    <row r="598" spans="3:18" ht="10.5">
      <c r="C598" s="1" t="s">
        <v>3428</v>
      </c>
      <c r="D598" s="1" t="s">
        <v>408</v>
      </c>
      <c r="E598" s="1" t="s">
        <v>227</v>
      </c>
      <c r="J598" s="1" t="str">
        <f>"+Jean"</f>
        <v>+Jean</v>
      </c>
      <c r="K598" s="1" t="s">
        <v>3429</v>
      </c>
      <c r="M598" s="1" t="s">
        <v>3430</v>
      </c>
      <c r="N598" s="1" t="s">
        <v>96</v>
      </c>
      <c r="Q598" s="1" t="str">
        <f>"+Michel"</f>
        <v>+Michel</v>
      </c>
      <c r="R598" s="1" t="s">
        <v>3431</v>
      </c>
    </row>
    <row r="599" spans="3:17" ht="10.5">
      <c r="C599" s="1" t="s">
        <v>3432</v>
      </c>
      <c r="D599" s="1" t="s">
        <v>1477</v>
      </c>
      <c r="E599" s="1" t="s">
        <v>415</v>
      </c>
      <c r="F599" s="1" t="s">
        <v>3434</v>
      </c>
      <c r="G599" s="1" t="s">
        <v>3433</v>
      </c>
      <c r="M599" s="1" t="s">
        <v>3435</v>
      </c>
      <c r="N599" s="1" t="s">
        <v>65</v>
      </c>
      <c r="Q599" s="1" t="s">
        <v>3644</v>
      </c>
    </row>
    <row r="600" spans="3:18" ht="10.5">
      <c r="C600" s="1" t="s">
        <v>3645</v>
      </c>
      <c r="D600" s="1" t="s">
        <v>1121</v>
      </c>
      <c r="E600" s="1" t="s">
        <v>330</v>
      </c>
      <c r="F600" s="1" t="s">
        <v>3845</v>
      </c>
      <c r="H600" s="1" t="s">
        <v>866</v>
      </c>
      <c r="M600" s="1" t="s">
        <v>3846</v>
      </c>
      <c r="N600" s="1" t="s">
        <v>2829</v>
      </c>
      <c r="Q600" s="1" t="str">
        <f>"+Jean"</f>
        <v>+Jean</v>
      </c>
      <c r="R600" s="1" t="str">
        <f>"+BAUDOUIN Marie"</f>
        <v>+BAUDOUIN Marie</v>
      </c>
    </row>
    <row r="601" spans="3:18" ht="10.5">
      <c r="C601" s="1" t="s">
        <v>3847</v>
      </c>
      <c r="D601" s="1" t="s">
        <v>3848</v>
      </c>
      <c r="E601" s="1" t="s">
        <v>221</v>
      </c>
      <c r="G601" s="1" t="s">
        <v>3016</v>
      </c>
      <c r="H601" s="1" t="s">
        <v>3849</v>
      </c>
      <c r="I601" s="1" t="s">
        <v>3850</v>
      </c>
      <c r="J601" s="1" t="str">
        <f>"+Michel"</f>
        <v>+Michel</v>
      </c>
      <c r="K601" s="1" t="s">
        <v>3851</v>
      </c>
      <c r="M601" s="1" t="s">
        <v>2562</v>
      </c>
      <c r="N601" s="1" t="s">
        <v>7</v>
      </c>
      <c r="O601" s="1" t="s">
        <v>3016</v>
      </c>
      <c r="Q601" s="1" t="str">
        <f>"+Jean"</f>
        <v>+Jean</v>
      </c>
      <c r="R601" s="1" t="s">
        <v>3852</v>
      </c>
    </row>
    <row r="602" spans="3:18" ht="10.5">
      <c r="C602" s="1" t="s">
        <v>3853</v>
      </c>
      <c r="D602" s="1" t="s">
        <v>1457</v>
      </c>
      <c r="E602" s="1" t="s">
        <v>227</v>
      </c>
      <c r="J602" s="1" t="str">
        <f>"+Pierre"</f>
        <v>+Pierre</v>
      </c>
      <c r="K602" s="1" t="s">
        <v>3854</v>
      </c>
      <c r="M602" s="1" t="s">
        <v>3855</v>
      </c>
      <c r="N602" s="1" t="s">
        <v>7</v>
      </c>
      <c r="Q602" s="1" t="str">
        <f>"+Louis"</f>
        <v>+Louis</v>
      </c>
      <c r="R602" s="1" t="s">
        <v>3856</v>
      </c>
    </row>
    <row r="603" spans="3:18" ht="10.5">
      <c r="C603" s="1" t="s">
        <v>3857</v>
      </c>
      <c r="D603" s="1" t="s">
        <v>1317</v>
      </c>
      <c r="E603" s="1" t="s">
        <v>227</v>
      </c>
      <c r="G603" s="1" t="s">
        <v>3016</v>
      </c>
      <c r="J603" s="1" t="s">
        <v>865</v>
      </c>
      <c r="K603" s="1" t="s">
        <v>3858</v>
      </c>
      <c r="M603" s="1" t="s">
        <v>294</v>
      </c>
      <c r="N603" s="1" t="s">
        <v>1436</v>
      </c>
      <c r="Q603" s="1" t="s">
        <v>202</v>
      </c>
      <c r="R603" s="1" t="s">
        <v>3859</v>
      </c>
    </row>
    <row r="604" spans="3:17" ht="10.5">
      <c r="C604" s="1" t="s">
        <v>3860</v>
      </c>
      <c r="D604" s="1" t="s">
        <v>1230</v>
      </c>
      <c r="E604" s="1" t="s">
        <v>1179</v>
      </c>
      <c r="J604" s="1" t="s">
        <v>227</v>
      </c>
      <c r="M604" s="1" t="s">
        <v>859</v>
      </c>
      <c r="N604" s="1" t="s">
        <v>96</v>
      </c>
      <c r="Q604" s="1" t="s">
        <v>3861</v>
      </c>
    </row>
    <row r="605" spans="3:16" ht="10.5">
      <c r="C605" s="1" t="s">
        <v>3862</v>
      </c>
      <c r="D605" s="1" t="s">
        <v>566</v>
      </c>
      <c r="E605" s="1" t="s">
        <v>221</v>
      </c>
      <c r="G605" s="1" t="s">
        <v>3016</v>
      </c>
      <c r="H605" s="1" t="s">
        <v>3777</v>
      </c>
      <c r="M605" s="1" t="s">
        <v>3863</v>
      </c>
      <c r="N605" s="1" t="s">
        <v>96</v>
      </c>
      <c r="O605" s="1" t="s">
        <v>3016</v>
      </c>
      <c r="P605" s="1" t="s">
        <v>3864</v>
      </c>
    </row>
    <row r="606" spans="3:17" ht="10.5">
      <c r="C606" s="1" t="s">
        <v>3865</v>
      </c>
      <c r="D606" s="1" t="s">
        <v>1112</v>
      </c>
      <c r="E606" s="1" t="s">
        <v>330</v>
      </c>
      <c r="G606" s="1" t="s">
        <v>3016</v>
      </c>
      <c r="J606" s="1" t="str">
        <f>"+François"</f>
        <v>+François</v>
      </c>
      <c r="M606" s="1" t="s">
        <v>859</v>
      </c>
      <c r="N606" s="1" t="s">
        <v>340</v>
      </c>
      <c r="O606" s="1" t="s">
        <v>3016</v>
      </c>
      <c r="Q606" s="1" t="str">
        <f>"+Daniel"</f>
        <v>+Daniel</v>
      </c>
    </row>
    <row r="607" spans="3:18" ht="10.5">
      <c r="C607" s="1" t="s">
        <v>3866</v>
      </c>
      <c r="D607" s="1" t="s">
        <v>2996</v>
      </c>
      <c r="E607" s="1" t="s">
        <v>330</v>
      </c>
      <c r="G607" s="1" t="s">
        <v>3016</v>
      </c>
      <c r="J607" s="1" t="str">
        <f>"+Andre"</f>
        <v>+Andre</v>
      </c>
      <c r="K607" s="1" t="s">
        <v>3867</v>
      </c>
      <c r="M607" s="1" t="s">
        <v>225</v>
      </c>
      <c r="N607" s="1" t="s">
        <v>233</v>
      </c>
      <c r="Q607" s="1" t="s">
        <v>239</v>
      </c>
      <c r="R607" s="1" t="str">
        <f>"+JOLLY Françoise"</f>
        <v>+JOLLY Françoise</v>
      </c>
    </row>
    <row r="608" spans="3:18" ht="10.5">
      <c r="C608" s="1" t="s">
        <v>3868</v>
      </c>
      <c r="D608" s="1" t="s">
        <v>3402</v>
      </c>
      <c r="E608" s="1" t="s">
        <v>202</v>
      </c>
      <c r="H608" s="1" t="s">
        <v>660</v>
      </c>
      <c r="I608" s="1" t="s">
        <v>3869</v>
      </c>
      <c r="J608" s="1" t="str">
        <f>"+Pierre"</f>
        <v>+Pierre</v>
      </c>
      <c r="K608" s="1" t="s">
        <v>3870</v>
      </c>
      <c r="M608" s="1" t="s">
        <v>411</v>
      </c>
      <c r="N608" s="1" t="s">
        <v>7</v>
      </c>
      <c r="O608" s="1" t="s">
        <v>3016</v>
      </c>
      <c r="Q608" s="1" t="s">
        <v>197</v>
      </c>
      <c r="R608" s="1" t="s">
        <v>1217</v>
      </c>
    </row>
    <row r="609" spans="3:17" ht="10.5">
      <c r="C609" s="1" t="s">
        <v>3871</v>
      </c>
      <c r="D609" s="1" t="s">
        <v>3161</v>
      </c>
      <c r="E609" s="1" t="s">
        <v>202</v>
      </c>
      <c r="F609" s="1" t="s">
        <v>3872</v>
      </c>
      <c r="M609" s="1" t="s">
        <v>3873</v>
      </c>
      <c r="N609" s="1" t="s">
        <v>1436</v>
      </c>
      <c r="P609" s="1" t="s">
        <v>2448</v>
      </c>
      <c r="Q609" s="1" t="s">
        <v>3874</v>
      </c>
    </row>
    <row r="610" spans="3:18" ht="10.5">
      <c r="C610" s="1" t="s">
        <v>3875</v>
      </c>
      <c r="D610" s="1" t="s">
        <v>1106</v>
      </c>
      <c r="E610" s="1" t="s">
        <v>120</v>
      </c>
      <c r="H610" s="1" t="s">
        <v>247</v>
      </c>
      <c r="J610" s="1" t="str">
        <f>"+Louis"</f>
        <v>+Louis</v>
      </c>
      <c r="K610" s="1" t="s">
        <v>278</v>
      </c>
      <c r="M610" s="1" t="s">
        <v>566</v>
      </c>
      <c r="N610" s="1" t="s">
        <v>340</v>
      </c>
      <c r="Q610" s="1" t="s">
        <v>197</v>
      </c>
      <c r="R610" s="1" t="str">
        <f>"+JOLLIT Jeanne"</f>
        <v>+JOLLIT Jeanne</v>
      </c>
    </row>
    <row r="611" spans="3:17" ht="10.5">
      <c r="C611" s="1" t="s">
        <v>3876</v>
      </c>
      <c r="D611" s="1" t="s">
        <v>394</v>
      </c>
      <c r="E611" s="1" t="s">
        <v>221</v>
      </c>
      <c r="F611" s="1" t="s">
        <v>3877</v>
      </c>
      <c r="M611" s="1" t="s">
        <v>3878</v>
      </c>
      <c r="N611" s="1" t="s">
        <v>19</v>
      </c>
      <c r="Q611" s="1" t="s">
        <v>3879</v>
      </c>
    </row>
    <row r="612" spans="3:17" ht="10.5">
      <c r="C612" s="1" t="s">
        <v>3876</v>
      </c>
      <c r="D612" s="1" t="s">
        <v>3880</v>
      </c>
      <c r="E612" s="1" t="s">
        <v>197</v>
      </c>
      <c r="F612" s="1" t="s">
        <v>3881</v>
      </c>
      <c r="M612" s="1" t="s">
        <v>2847</v>
      </c>
      <c r="N612" s="1" t="s">
        <v>7</v>
      </c>
      <c r="Q612" s="1" t="s">
        <v>3882</v>
      </c>
    </row>
    <row r="613" spans="3:17" ht="10.5">
      <c r="C613" s="1" t="s">
        <v>3883</v>
      </c>
      <c r="D613" s="1" t="s">
        <v>119</v>
      </c>
      <c r="E613" s="1" t="s">
        <v>330</v>
      </c>
      <c r="J613" s="1" t="str">
        <f>"+Pierre"</f>
        <v>+Pierre</v>
      </c>
      <c r="K613" s="1" t="s">
        <v>3884</v>
      </c>
      <c r="M613" s="1" t="s">
        <v>3885</v>
      </c>
      <c r="N613" s="1" t="s">
        <v>96</v>
      </c>
      <c r="P613" s="1" t="s">
        <v>2448</v>
      </c>
      <c r="Q613" s="1" t="s">
        <v>3886</v>
      </c>
    </row>
    <row r="614" spans="3:18" ht="10.5">
      <c r="C614" s="1" t="s">
        <v>3887</v>
      </c>
      <c r="D614" s="1" t="s">
        <v>3688</v>
      </c>
      <c r="E614" s="1" t="s">
        <v>221</v>
      </c>
      <c r="J614" s="1" t="s">
        <v>330</v>
      </c>
      <c r="K614" s="1" t="str">
        <f>"+CHASSEMOT Marie"</f>
        <v>+CHASSEMOT Marie</v>
      </c>
      <c r="M614" s="1" t="s">
        <v>978</v>
      </c>
      <c r="N614" s="1" t="s">
        <v>3689</v>
      </c>
      <c r="Q614" s="1" t="str">
        <f>"+"</f>
        <v>+</v>
      </c>
      <c r="R614" s="1" t="s">
        <v>3690</v>
      </c>
    </row>
    <row r="615" spans="3:18" ht="10.5">
      <c r="C615" s="1" t="s">
        <v>3691</v>
      </c>
      <c r="D615" s="1" t="s">
        <v>1374</v>
      </c>
      <c r="E615" s="1" t="s">
        <v>227</v>
      </c>
      <c r="G615" s="1" t="s">
        <v>3016</v>
      </c>
      <c r="J615" s="1" t="str">
        <f>"+Mathurin"</f>
        <v>+Mathurin</v>
      </c>
      <c r="K615" s="1" t="s">
        <v>3692</v>
      </c>
      <c r="M615" s="1" t="s">
        <v>3693</v>
      </c>
      <c r="N615" s="1" t="s">
        <v>254</v>
      </c>
      <c r="P615" s="1" t="s">
        <v>2167</v>
      </c>
      <c r="Q615" s="1" t="str">
        <f>"+Andre"</f>
        <v>+Andre</v>
      </c>
      <c r="R615" s="1" t="s">
        <v>3694</v>
      </c>
    </row>
    <row r="616" spans="3:18" ht="10.5">
      <c r="C616" s="1" t="s">
        <v>3695</v>
      </c>
      <c r="D616" s="1" t="s">
        <v>1183</v>
      </c>
      <c r="E616" s="1" t="s">
        <v>330</v>
      </c>
      <c r="G616" s="1" t="s">
        <v>3016</v>
      </c>
      <c r="J616" s="1" t="s">
        <v>120</v>
      </c>
      <c r="K616" s="1" t="str">
        <f>"+JAUSSONET Françoise"</f>
        <v>+JAUSSONET Françoise</v>
      </c>
      <c r="M616" s="1" t="s">
        <v>460</v>
      </c>
      <c r="N616" s="1" t="s">
        <v>7</v>
      </c>
      <c r="O616" s="1" t="s">
        <v>3016</v>
      </c>
      <c r="P616" s="1" t="s">
        <v>2167</v>
      </c>
      <c r="Q616" s="1" t="s">
        <v>221</v>
      </c>
      <c r="R616" s="1" t="s">
        <v>3488</v>
      </c>
    </row>
    <row r="617" spans="3:17" ht="10.5">
      <c r="C617" s="1" t="s">
        <v>3695</v>
      </c>
      <c r="D617" s="1" t="s">
        <v>1115</v>
      </c>
      <c r="E617" s="1" t="s">
        <v>1101</v>
      </c>
      <c r="J617" s="1" t="s">
        <v>239</v>
      </c>
      <c r="K617" s="1" t="s">
        <v>3489</v>
      </c>
      <c r="M617" s="1" t="s">
        <v>2980</v>
      </c>
      <c r="N617" s="1" t="s">
        <v>96</v>
      </c>
      <c r="P617" s="1" t="s">
        <v>1755</v>
      </c>
      <c r="Q617" s="1" t="s">
        <v>3490</v>
      </c>
    </row>
    <row r="618" spans="3:18" ht="10.5">
      <c r="C618" s="1" t="s">
        <v>3491</v>
      </c>
      <c r="D618" s="1" t="s">
        <v>403</v>
      </c>
      <c r="E618" s="1" t="s">
        <v>964</v>
      </c>
      <c r="G618" s="1" t="s">
        <v>3016</v>
      </c>
      <c r="H618" s="1" t="s">
        <v>247</v>
      </c>
      <c r="J618" s="1" t="str">
        <f>"+René"</f>
        <v>+René</v>
      </c>
      <c r="K618" s="1" t="s">
        <v>3492</v>
      </c>
      <c r="M618" s="1" t="s">
        <v>3493</v>
      </c>
      <c r="N618" s="1" t="s">
        <v>19</v>
      </c>
      <c r="Q618" s="1" t="str">
        <f>"+Vincent"</f>
        <v>+Vincent</v>
      </c>
      <c r="R618" s="1" t="s">
        <v>3494</v>
      </c>
    </row>
    <row r="619" spans="3:19" ht="10.5">
      <c r="C619" s="1" t="s">
        <v>3495</v>
      </c>
      <c r="D619" s="1" t="s">
        <v>3496</v>
      </c>
      <c r="E619" s="1" t="s">
        <v>3497</v>
      </c>
      <c r="I619" s="1" t="s">
        <v>2167</v>
      </c>
      <c r="K619" s="1" t="s">
        <v>3498</v>
      </c>
      <c r="M619" s="1" t="s">
        <v>3499</v>
      </c>
      <c r="N619" s="1" t="s">
        <v>340</v>
      </c>
      <c r="Q619" s="1" t="s">
        <v>3500</v>
      </c>
      <c r="S619" s="1" t="s">
        <v>3501</v>
      </c>
    </row>
    <row r="620" spans="3:18" ht="10.5">
      <c r="C620" s="1" t="s">
        <v>3502</v>
      </c>
      <c r="D620" s="1" t="s">
        <v>786</v>
      </c>
      <c r="E620" s="1" t="s">
        <v>1157</v>
      </c>
      <c r="G620" s="1" t="s">
        <v>3016</v>
      </c>
      <c r="J620" s="1" t="str">
        <f>"+Pierre"</f>
        <v>+Pierre</v>
      </c>
      <c r="K620" s="1" t="s">
        <v>3503</v>
      </c>
      <c r="M620" s="1" t="s">
        <v>214</v>
      </c>
      <c r="N620" s="1" t="s">
        <v>196</v>
      </c>
      <c r="O620" s="1" t="s">
        <v>3016</v>
      </c>
      <c r="Q620" s="1" t="str">
        <f>"+Louis"</f>
        <v>+Louis</v>
      </c>
      <c r="R620" s="1" t="str">
        <f>"+MERCIER Jeanne"</f>
        <v>+MERCIER Jeanne</v>
      </c>
    </row>
    <row r="621" spans="3:18" ht="10.5">
      <c r="C621" s="1" t="s">
        <v>3502</v>
      </c>
      <c r="D621" s="1" t="s">
        <v>214</v>
      </c>
      <c r="E621" s="1" t="s">
        <v>239</v>
      </c>
      <c r="G621" s="1" t="s">
        <v>3016</v>
      </c>
      <c r="M621" s="1" t="s">
        <v>786</v>
      </c>
      <c r="N621" s="1" t="s">
        <v>555</v>
      </c>
      <c r="Q621" s="1" t="str">
        <f>"+Pierre"</f>
        <v>+Pierre</v>
      </c>
      <c r="R621" s="1" t="s">
        <v>3503</v>
      </c>
    </row>
    <row r="622" spans="3:18" ht="10.5">
      <c r="C622" s="1" t="s">
        <v>3504</v>
      </c>
      <c r="D622" s="1" t="s">
        <v>3505</v>
      </c>
      <c r="E622" s="1" t="s">
        <v>202</v>
      </c>
      <c r="J622" s="1" t="str">
        <f>"+Pierre"</f>
        <v>+Pierre</v>
      </c>
      <c r="K622" s="1" t="s">
        <v>3506</v>
      </c>
      <c r="M622" s="1" t="s">
        <v>3507</v>
      </c>
      <c r="N622" s="1" t="s">
        <v>7</v>
      </c>
      <c r="P622" s="1" t="s">
        <v>2448</v>
      </c>
      <c r="Q622" s="1" t="str">
        <f>"+Andre"</f>
        <v>+Andre</v>
      </c>
      <c r="R622" s="1" t="s">
        <v>3508</v>
      </c>
    </row>
    <row r="623" spans="3:18" ht="10.5">
      <c r="C623" s="1" t="s">
        <v>3509</v>
      </c>
      <c r="D623" s="1" t="s">
        <v>3510</v>
      </c>
      <c r="E623" s="1" t="s">
        <v>3511</v>
      </c>
      <c r="H623" s="1" t="s">
        <v>3512</v>
      </c>
      <c r="I623" s="1" t="s">
        <v>2702</v>
      </c>
      <c r="J623" s="1" t="s">
        <v>3513</v>
      </c>
      <c r="K623" s="1" t="str">
        <f>"+CONSTANT Renée dame"</f>
        <v>+CONSTANT Renée dame</v>
      </c>
      <c r="M623" s="1" t="s">
        <v>3514</v>
      </c>
      <c r="N623" s="1" t="s">
        <v>3515</v>
      </c>
      <c r="Q623" s="1" t="str">
        <f>"+P.Honoré sgr d'Humé"</f>
        <v>+P.Honoré sgr d'Humé</v>
      </c>
      <c r="R623" s="1" t="s">
        <v>3516</v>
      </c>
    </row>
    <row r="624" spans="3:18" ht="10.5">
      <c r="C624" s="1" t="s">
        <v>3517</v>
      </c>
      <c r="D624" s="1" t="s">
        <v>3518</v>
      </c>
      <c r="E624" s="1" t="s">
        <v>221</v>
      </c>
      <c r="H624" s="1" t="s">
        <v>866</v>
      </c>
      <c r="I624" s="1" t="s">
        <v>850</v>
      </c>
      <c r="J624" s="1" t="s">
        <v>239</v>
      </c>
      <c r="K624" s="1" t="s">
        <v>3519</v>
      </c>
      <c r="M624" s="1" t="s">
        <v>3520</v>
      </c>
      <c r="N624" s="1" t="s">
        <v>555</v>
      </c>
      <c r="P624" s="1" t="s">
        <v>850</v>
      </c>
      <c r="Q624" s="1" t="s">
        <v>239</v>
      </c>
      <c r="R624" s="1" t="s">
        <v>3519</v>
      </c>
    </row>
    <row r="625" spans="3:18" ht="10.5">
      <c r="C625" s="1" t="s">
        <v>3521</v>
      </c>
      <c r="D625" s="1" t="s">
        <v>1920</v>
      </c>
      <c r="E625" s="1" t="s">
        <v>202</v>
      </c>
      <c r="J625" s="1" t="s">
        <v>202</v>
      </c>
      <c r="K625" s="1" t="str">
        <f>"+BODIN Marthe"</f>
        <v>+BODIN Marthe</v>
      </c>
      <c r="M625" s="1" t="s">
        <v>3522</v>
      </c>
      <c r="N625" s="1" t="s">
        <v>555</v>
      </c>
      <c r="Q625" s="1" t="s">
        <v>239</v>
      </c>
      <c r="R625" s="1" t="str">
        <f>"+REGNEAU Perrine"</f>
        <v>+REGNEAU Perrine</v>
      </c>
    </row>
    <row r="626" spans="3:18" ht="10.5">
      <c r="C626" s="1" t="s">
        <v>3521</v>
      </c>
      <c r="D626" s="1" t="s">
        <v>3523</v>
      </c>
      <c r="E626" s="1" t="s">
        <v>202</v>
      </c>
      <c r="H626" s="1" t="s">
        <v>104</v>
      </c>
      <c r="J626" s="1" t="s">
        <v>227</v>
      </c>
      <c r="K626" s="1" t="str">
        <f>"+CADET Marie"</f>
        <v>+CADET Marie</v>
      </c>
      <c r="M626" s="1" t="s">
        <v>311</v>
      </c>
      <c r="N626" s="1" t="s">
        <v>1564</v>
      </c>
      <c r="Q626" s="1" t="s">
        <v>3524</v>
      </c>
      <c r="R626" s="1" t="str">
        <f>"+BORDAGE Françoise"</f>
        <v>+BORDAGE Françoise</v>
      </c>
    </row>
    <row r="627" spans="3:18" ht="10.5">
      <c r="C627" s="1" t="s">
        <v>3525</v>
      </c>
      <c r="D627" s="1" t="s">
        <v>2007</v>
      </c>
      <c r="E627" s="1" t="s">
        <v>330</v>
      </c>
      <c r="F627" s="1" t="s">
        <v>3527</v>
      </c>
      <c r="I627" s="1" t="s">
        <v>3526</v>
      </c>
      <c r="M627" s="1" t="s">
        <v>3528</v>
      </c>
      <c r="N627" s="1" t="s">
        <v>340</v>
      </c>
      <c r="O627" s="1" t="s">
        <v>3016</v>
      </c>
      <c r="Q627" s="1" t="s">
        <v>3529</v>
      </c>
      <c r="R627" s="1" t="str">
        <f>"+CHARON Marie"</f>
        <v>+CHARON Marie</v>
      </c>
    </row>
    <row r="628" spans="3:17" ht="10.5">
      <c r="C628" s="1" t="s">
        <v>3530</v>
      </c>
      <c r="D628" s="1" t="s">
        <v>508</v>
      </c>
      <c r="E628" s="1" t="s">
        <v>202</v>
      </c>
      <c r="J628" s="1" t="str">
        <f>"+René"</f>
        <v>+René</v>
      </c>
      <c r="K628" s="1" t="s">
        <v>3531</v>
      </c>
      <c r="M628" s="1" t="s">
        <v>978</v>
      </c>
      <c r="N628" s="1" t="s">
        <v>245</v>
      </c>
      <c r="Q628" s="1" t="s">
        <v>3451</v>
      </c>
    </row>
    <row r="629" spans="3:18" ht="10.5">
      <c r="C629" s="1" t="s">
        <v>3532</v>
      </c>
      <c r="D629" s="1" t="s">
        <v>3533</v>
      </c>
      <c r="E629" s="1" t="s">
        <v>330</v>
      </c>
      <c r="H629" s="1" t="s">
        <v>3534</v>
      </c>
      <c r="J629" s="1" t="s">
        <v>865</v>
      </c>
      <c r="K629" s="1" t="s">
        <v>3535</v>
      </c>
      <c r="M629" s="1" t="s">
        <v>1002</v>
      </c>
      <c r="N629" s="1" t="s">
        <v>1564</v>
      </c>
      <c r="Q629" s="1" t="str">
        <f>"+René"</f>
        <v>+René</v>
      </c>
      <c r="R629" s="1" t="s">
        <v>3536</v>
      </c>
    </row>
    <row r="630" spans="3:18" ht="10.5">
      <c r="C630" s="1" t="s">
        <v>3537</v>
      </c>
      <c r="D630" s="1" t="s">
        <v>1764</v>
      </c>
      <c r="E630" s="1" t="s">
        <v>227</v>
      </c>
      <c r="H630" s="1" t="s">
        <v>3538</v>
      </c>
      <c r="J630" s="1" t="str">
        <f>"+Josepht"</f>
        <v>+Josepht</v>
      </c>
      <c r="K630" s="1" t="s">
        <v>3744</v>
      </c>
      <c r="M630" s="1" t="s">
        <v>692</v>
      </c>
      <c r="N630" s="1" t="s">
        <v>7</v>
      </c>
      <c r="Q630" s="1" t="s">
        <v>330</v>
      </c>
      <c r="R630" s="1" t="s">
        <v>669</v>
      </c>
    </row>
    <row r="631" spans="3:15" ht="10.5">
      <c r="C631" s="1" t="s">
        <v>3745</v>
      </c>
      <c r="D631" s="1" t="s">
        <v>1270</v>
      </c>
      <c r="E631" s="1" t="s">
        <v>226</v>
      </c>
      <c r="F631" s="1" t="s">
        <v>3942</v>
      </c>
      <c r="M631" s="1" t="s">
        <v>3747</v>
      </c>
      <c r="N631" s="1" t="s">
        <v>7</v>
      </c>
      <c r="O631" s="1" t="s">
        <v>3016</v>
      </c>
    </row>
    <row r="632" spans="3:18" ht="10.5">
      <c r="C632" s="1" t="s">
        <v>3943</v>
      </c>
      <c r="D632" s="1" t="s">
        <v>3944</v>
      </c>
      <c r="E632" s="1" t="s">
        <v>330</v>
      </c>
      <c r="J632" s="1" t="str">
        <f>"+François"</f>
        <v>+François</v>
      </c>
      <c r="K632" s="1" t="s">
        <v>3945</v>
      </c>
      <c r="M632" s="1" t="s">
        <v>1855</v>
      </c>
      <c r="N632" s="1" t="s">
        <v>19</v>
      </c>
      <c r="Q632" s="1" t="str">
        <f>"+Louis"</f>
        <v>+Louis</v>
      </c>
      <c r="R632" s="1" t="s">
        <v>3946</v>
      </c>
    </row>
    <row r="633" spans="3:17" ht="10.5">
      <c r="C633" s="1" t="s">
        <v>3947</v>
      </c>
      <c r="D633" s="1" t="s">
        <v>3948</v>
      </c>
      <c r="E633" s="1" t="s">
        <v>120</v>
      </c>
      <c r="I633" s="1" t="s">
        <v>3949</v>
      </c>
      <c r="J633" s="1" t="s">
        <v>2393</v>
      </c>
      <c r="M633" s="1" t="s">
        <v>508</v>
      </c>
      <c r="N633" s="1" t="s">
        <v>7</v>
      </c>
      <c r="P633" s="1" t="s">
        <v>850</v>
      </c>
      <c r="Q633" s="1" t="s">
        <v>3950</v>
      </c>
    </row>
    <row r="634" spans="3:18" ht="10.5">
      <c r="C634" s="1" t="s">
        <v>3951</v>
      </c>
      <c r="D634" s="1" t="s">
        <v>1875</v>
      </c>
      <c r="E634" s="1" t="s">
        <v>202</v>
      </c>
      <c r="G634" s="1" t="s">
        <v>3016</v>
      </c>
      <c r="I634" s="1" t="s">
        <v>404</v>
      </c>
      <c r="J634" s="1" t="s">
        <v>3952</v>
      </c>
      <c r="K634" s="1" t="s">
        <v>3953</v>
      </c>
      <c r="M634" s="1" t="s">
        <v>3693</v>
      </c>
      <c r="N634" s="1" t="s">
        <v>19</v>
      </c>
      <c r="O634" s="1" t="s">
        <v>3016</v>
      </c>
      <c r="Q634" s="1" t="str">
        <f>"+Jean"</f>
        <v>+Jean</v>
      </c>
      <c r="R634" s="1" t="str">
        <f>"+PIGEAU Marie"</f>
        <v>+PIGEAU Marie</v>
      </c>
    </row>
    <row r="635" spans="3:18" ht="10.5">
      <c r="C635" s="1" t="s">
        <v>3954</v>
      </c>
      <c r="D635" s="1" t="s">
        <v>2105</v>
      </c>
      <c r="E635" s="1" t="s">
        <v>226</v>
      </c>
      <c r="G635" s="1" t="s">
        <v>3016</v>
      </c>
      <c r="H635" s="1" t="s">
        <v>3955</v>
      </c>
      <c r="M635" s="1" t="s">
        <v>692</v>
      </c>
      <c r="N635" s="1" t="s">
        <v>233</v>
      </c>
      <c r="O635" s="1" t="s">
        <v>3111</v>
      </c>
      <c r="Q635" s="1" t="s">
        <v>330</v>
      </c>
      <c r="R635" s="1" t="s">
        <v>669</v>
      </c>
    </row>
    <row r="636" spans="3:14" ht="10.5">
      <c r="C636" s="1" t="s">
        <v>3956</v>
      </c>
      <c r="D636" s="1" t="s">
        <v>1317</v>
      </c>
      <c r="E636" s="1" t="s">
        <v>202</v>
      </c>
      <c r="G636" s="1" t="s">
        <v>3016</v>
      </c>
      <c r="M636" s="1" t="s">
        <v>3461</v>
      </c>
      <c r="N636" s="1" t="s">
        <v>1564</v>
      </c>
    </row>
    <row r="637" spans="3:18" ht="10.5">
      <c r="C637" s="1" t="s">
        <v>3957</v>
      </c>
      <c r="D637" s="1" t="s">
        <v>2860</v>
      </c>
      <c r="E637" s="1" t="s">
        <v>221</v>
      </c>
      <c r="J637" s="1" t="s">
        <v>197</v>
      </c>
      <c r="K637" s="1" t="s">
        <v>3958</v>
      </c>
      <c r="M637" s="1" t="s">
        <v>3293</v>
      </c>
      <c r="N637" s="1" t="s">
        <v>7</v>
      </c>
      <c r="O637" s="1" t="s">
        <v>3016</v>
      </c>
      <c r="P637" s="1" t="s">
        <v>3959</v>
      </c>
      <c r="Q637" s="1" t="str">
        <f>"+René"</f>
        <v>+René</v>
      </c>
      <c r="R637" s="1" t="s">
        <v>3960</v>
      </c>
    </row>
    <row r="638" spans="3:18" ht="10.5">
      <c r="C638" s="1" t="s">
        <v>3961</v>
      </c>
      <c r="D638" s="1" t="s">
        <v>1227</v>
      </c>
      <c r="E638" s="1" t="s">
        <v>221</v>
      </c>
      <c r="J638" s="1" t="s">
        <v>202</v>
      </c>
      <c r="K638" s="1" t="s">
        <v>3962</v>
      </c>
      <c r="M638" s="1" t="s">
        <v>3963</v>
      </c>
      <c r="N638" s="1" t="s">
        <v>7</v>
      </c>
      <c r="Q638" s="1" t="str">
        <f>"+François"</f>
        <v>+François</v>
      </c>
      <c r="R638" s="1" t="s">
        <v>3945</v>
      </c>
    </row>
    <row r="639" spans="3:17" ht="10.5">
      <c r="C639" s="1" t="s">
        <v>3964</v>
      </c>
      <c r="D639" s="1" t="s">
        <v>3965</v>
      </c>
      <c r="E639" s="1" t="s">
        <v>221</v>
      </c>
      <c r="I639" s="1" t="s">
        <v>3966</v>
      </c>
      <c r="J639" s="1" t="s">
        <v>330</v>
      </c>
      <c r="K639" s="1" t="s">
        <v>1587</v>
      </c>
      <c r="M639" s="1" t="s">
        <v>508</v>
      </c>
      <c r="N639" s="1" t="s">
        <v>7</v>
      </c>
      <c r="Q639" s="1" t="s">
        <v>3967</v>
      </c>
    </row>
    <row r="640" spans="3:18" ht="10.5">
      <c r="C640" s="1" t="s">
        <v>3968</v>
      </c>
      <c r="D640" s="1" t="s">
        <v>3969</v>
      </c>
      <c r="E640" s="1" t="s">
        <v>197</v>
      </c>
      <c r="G640" s="1" t="s">
        <v>3016</v>
      </c>
      <c r="J640" s="1" t="str">
        <f>"+René"</f>
        <v>+René</v>
      </c>
      <c r="K640" s="1" t="str">
        <f>"+BOLLEAU Marie"</f>
        <v>+BOLLEAU Marie</v>
      </c>
      <c r="M640" s="1" t="s">
        <v>2856</v>
      </c>
      <c r="N640" s="1" t="s">
        <v>233</v>
      </c>
      <c r="P640" s="1" t="s">
        <v>3970</v>
      </c>
      <c r="Q640" s="1" t="s">
        <v>3971</v>
      </c>
      <c r="R640" s="1" t="str">
        <f>"+JOSSONNET Françoise"</f>
        <v>+JOSSONNET Françoise</v>
      </c>
    </row>
    <row r="641" spans="3:18" ht="10.5">
      <c r="C641" s="1" t="s">
        <v>3972</v>
      </c>
      <c r="D641" s="1" t="s">
        <v>3973</v>
      </c>
      <c r="E641" s="1" t="s">
        <v>239</v>
      </c>
      <c r="J641" s="1" t="str">
        <f>"+"</f>
        <v>+</v>
      </c>
      <c r="K641" s="1" t="s">
        <v>3974</v>
      </c>
      <c r="M641" s="1" t="s">
        <v>1856</v>
      </c>
      <c r="N641" s="1" t="s">
        <v>96</v>
      </c>
      <c r="Q641" s="1" t="str">
        <f>"+François"</f>
        <v>+François</v>
      </c>
      <c r="R641" s="1" t="s">
        <v>3975</v>
      </c>
    </row>
    <row r="642" spans="3:18" ht="10.5">
      <c r="C642" s="1" t="s">
        <v>3976</v>
      </c>
      <c r="D642" s="1" t="s">
        <v>1310</v>
      </c>
      <c r="E642" s="1" t="s">
        <v>1101</v>
      </c>
      <c r="J642" s="1" t="s">
        <v>1101</v>
      </c>
      <c r="K642" s="1" t="str">
        <f>"+BERTON Jeanna"</f>
        <v>+BERTON Jeanna</v>
      </c>
      <c r="M642" s="1" t="s">
        <v>3977</v>
      </c>
      <c r="N642" s="1" t="s">
        <v>3978</v>
      </c>
      <c r="Q642" s="1" t="str">
        <f>"+Pierre"</f>
        <v>+Pierre</v>
      </c>
      <c r="R642" s="1" t="s">
        <v>3979</v>
      </c>
    </row>
    <row r="643" spans="3:18" ht="10.5">
      <c r="C643" s="1" t="s">
        <v>3980</v>
      </c>
      <c r="D643" s="1" t="s">
        <v>3981</v>
      </c>
      <c r="E643" s="1" t="s">
        <v>330</v>
      </c>
      <c r="F643" s="1" t="s">
        <v>3982</v>
      </c>
      <c r="M643" s="1" t="s">
        <v>3983</v>
      </c>
      <c r="N643" s="1" t="s">
        <v>340</v>
      </c>
      <c r="O643" s="1" t="s">
        <v>3016</v>
      </c>
      <c r="Q643" s="1" t="str">
        <f>"+Jacques"</f>
        <v>+Jacques</v>
      </c>
      <c r="R643" s="1" t="s">
        <v>3984</v>
      </c>
    </row>
    <row r="644" spans="3:18" ht="10.5">
      <c r="C644" s="1" t="s">
        <v>3985</v>
      </c>
      <c r="D644" s="1" t="s">
        <v>1200</v>
      </c>
      <c r="E644" s="1" t="s">
        <v>227</v>
      </c>
      <c r="I644" s="1" t="s">
        <v>2505</v>
      </c>
      <c r="J644" s="1" t="s">
        <v>187</v>
      </c>
      <c r="K644" s="1" t="str">
        <f>"+CLOPEAU Sebastienne"</f>
        <v>+CLOPEAU Sebastienne</v>
      </c>
      <c r="M644" s="1" t="s">
        <v>3986</v>
      </c>
      <c r="N644" s="1" t="s">
        <v>19</v>
      </c>
      <c r="P644" s="1" t="s">
        <v>3790</v>
      </c>
      <c r="Q644" s="1" t="s">
        <v>187</v>
      </c>
      <c r="R644" s="1" t="str">
        <f>"+DESCHAMPS Chaterine"</f>
        <v>+DESCHAMPS Chaterine</v>
      </c>
    </row>
    <row r="645" spans="3:18" ht="10.5">
      <c r="C645" s="1" t="s">
        <v>3791</v>
      </c>
      <c r="D645" s="1" t="s">
        <v>3792</v>
      </c>
      <c r="E645" s="1" t="s">
        <v>202</v>
      </c>
      <c r="I645" s="1" t="s">
        <v>3793</v>
      </c>
      <c r="J645" s="1" t="str">
        <f>"+Jean"</f>
        <v>+Jean</v>
      </c>
      <c r="K645" s="1" t="s">
        <v>3794</v>
      </c>
      <c r="M645" s="1" t="s">
        <v>1674</v>
      </c>
      <c r="N645" s="1" t="s">
        <v>196</v>
      </c>
      <c r="Q645" s="1" t="s">
        <v>202</v>
      </c>
      <c r="R645" s="1" t="s">
        <v>412</v>
      </c>
    </row>
    <row r="646" spans="3:18" ht="10.5">
      <c r="C646" s="1" t="s">
        <v>3795</v>
      </c>
      <c r="D646" s="1" t="s">
        <v>140</v>
      </c>
      <c r="E646" s="1" t="s">
        <v>197</v>
      </c>
      <c r="F646" s="1" t="s">
        <v>3796</v>
      </c>
      <c r="M646" s="1" t="s">
        <v>3797</v>
      </c>
      <c r="N646" s="1" t="s">
        <v>7</v>
      </c>
      <c r="P646" s="1" t="s">
        <v>2413</v>
      </c>
      <c r="Q646" s="1" t="str">
        <f>"+Jean"</f>
        <v>+Jean</v>
      </c>
      <c r="R646" s="1" t="s">
        <v>3798</v>
      </c>
    </row>
    <row r="647" spans="3:17" ht="10.5">
      <c r="C647" s="1" t="s">
        <v>3593</v>
      </c>
      <c r="D647" s="1" t="s">
        <v>3594</v>
      </c>
      <c r="E647" s="1" t="s">
        <v>202</v>
      </c>
      <c r="F647" s="1" t="s">
        <v>3595</v>
      </c>
      <c r="J647" s="1" t="s">
        <v>221</v>
      </c>
      <c r="K647" s="1" t="s">
        <v>3596</v>
      </c>
      <c r="M647" s="1" t="s">
        <v>3093</v>
      </c>
      <c r="N647" s="1" t="s">
        <v>233</v>
      </c>
      <c r="Q647" s="1" t="s">
        <v>3597</v>
      </c>
    </row>
    <row r="648" spans="3:18" ht="10.5">
      <c r="C648" s="1" t="s">
        <v>3598</v>
      </c>
      <c r="D648" s="1" t="s">
        <v>3599</v>
      </c>
      <c r="E648" s="1" t="s">
        <v>227</v>
      </c>
      <c r="G648" s="1" t="s">
        <v>3016</v>
      </c>
      <c r="I648" s="1" t="s">
        <v>3600</v>
      </c>
      <c r="J648" s="1" t="str">
        <f>"+René"</f>
        <v>+René</v>
      </c>
      <c r="K648" s="1" t="s">
        <v>3601</v>
      </c>
      <c r="M648" s="1" t="s">
        <v>1305</v>
      </c>
      <c r="N648" s="1" t="s">
        <v>233</v>
      </c>
      <c r="Q648" s="1" t="s">
        <v>891</v>
      </c>
      <c r="R648" s="1" t="s">
        <v>3602</v>
      </c>
    </row>
    <row r="649" spans="3:18" ht="10.5">
      <c r="C649" s="1" t="s">
        <v>3598</v>
      </c>
      <c r="D649" s="1" t="s">
        <v>2115</v>
      </c>
      <c r="E649" s="1" t="s">
        <v>197</v>
      </c>
      <c r="J649" s="1" t="str">
        <f>"+Jacques"</f>
        <v>+Jacques</v>
      </c>
      <c r="K649" s="1" t="s">
        <v>3603</v>
      </c>
      <c r="M649" s="1" t="s">
        <v>452</v>
      </c>
      <c r="N649" s="1" t="s">
        <v>1930</v>
      </c>
      <c r="Q649" s="1" t="s">
        <v>226</v>
      </c>
      <c r="R649" s="1" t="str">
        <f>"+AUDOUIN René"</f>
        <v>+AUDOUIN René</v>
      </c>
    </row>
    <row r="650" spans="3:18" ht="10.5">
      <c r="C650" s="1" t="s">
        <v>3604</v>
      </c>
      <c r="D650" s="1" t="s">
        <v>3605</v>
      </c>
      <c r="E650" s="1" t="s">
        <v>221</v>
      </c>
      <c r="H650" s="1" t="s">
        <v>3534</v>
      </c>
      <c r="J650" s="1" t="str">
        <f>"+Louis"</f>
        <v>+Louis</v>
      </c>
      <c r="K650" s="1" t="s">
        <v>3606</v>
      </c>
      <c r="M650" s="1" t="s">
        <v>1194</v>
      </c>
      <c r="N650" s="1" t="s">
        <v>340</v>
      </c>
      <c r="Q650" s="1" t="str">
        <f>"+Daniel"</f>
        <v>+Daniel</v>
      </c>
      <c r="R650" s="1" t="s">
        <v>3946</v>
      </c>
    </row>
    <row r="651" spans="3:18" ht="10.5">
      <c r="C651" s="1" t="s">
        <v>3607</v>
      </c>
      <c r="D651" s="1" t="s">
        <v>3963</v>
      </c>
      <c r="E651" s="1" t="s">
        <v>227</v>
      </c>
      <c r="G651" s="1" t="s">
        <v>3608</v>
      </c>
      <c r="J651" s="1" t="str">
        <f>"+Jacques"</f>
        <v>+Jacques</v>
      </c>
      <c r="K651" s="1" t="s">
        <v>3609</v>
      </c>
      <c r="M651" s="1" t="s">
        <v>3430</v>
      </c>
      <c r="N651" s="1" t="s">
        <v>340</v>
      </c>
      <c r="O651" s="1" t="s">
        <v>3111</v>
      </c>
      <c r="Q651" s="1" t="str">
        <f>"+Michel"</f>
        <v>+Michel</v>
      </c>
      <c r="R651" s="1" t="s">
        <v>3431</v>
      </c>
    </row>
    <row r="652" spans="3:18" ht="10.5">
      <c r="C652" s="1" t="s">
        <v>3610</v>
      </c>
      <c r="D652" s="1" t="s">
        <v>1056</v>
      </c>
      <c r="E652" s="1" t="s">
        <v>202</v>
      </c>
      <c r="G652" s="1" t="s">
        <v>3016</v>
      </c>
      <c r="H652" s="1" t="s">
        <v>660</v>
      </c>
      <c r="J652" s="1" t="str">
        <f>"+Pierre"</f>
        <v>+Pierre</v>
      </c>
      <c r="K652" s="1" t="s">
        <v>3657</v>
      </c>
      <c r="M652" s="1" t="s">
        <v>3611</v>
      </c>
      <c r="N652" s="1" t="s">
        <v>1577</v>
      </c>
      <c r="P652" s="1" t="s">
        <v>3130</v>
      </c>
      <c r="Q652" s="1" t="s">
        <v>177</v>
      </c>
      <c r="R652" s="1" t="s">
        <v>3612</v>
      </c>
    </row>
    <row r="653" spans="3:18" ht="10.5">
      <c r="C653" s="1" t="s">
        <v>3613</v>
      </c>
      <c r="D653" s="1" t="s">
        <v>3614</v>
      </c>
      <c r="E653" s="1" t="s">
        <v>202</v>
      </c>
      <c r="I653" s="1" t="s">
        <v>1755</v>
      </c>
      <c r="J653" s="1" t="s">
        <v>197</v>
      </c>
      <c r="K653" s="1" t="str">
        <f>"+MARCHETEAU Jaquette"</f>
        <v>+MARCHETEAU Jaquette</v>
      </c>
      <c r="L653" s="1" t="s">
        <v>3615</v>
      </c>
      <c r="M653" s="1" t="s">
        <v>1457</v>
      </c>
      <c r="N653" s="1" t="s">
        <v>19</v>
      </c>
      <c r="O653" s="1" t="s">
        <v>3016</v>
      </c>
      <c r="Q653" s="1" t="str">
        <f>"+François"</f>
        <v>+François</v>
      </c>
      <c r="R653" s="1" t="s">
        <v>3616</v>
      </c>
    </row>
    <row r="654" spans="3:18" ht="10.5">
      <c r="C654" s="1" t="s">
        <v>3617</v>
      </c>
      <c r="D654" s="1" t="s">
        <v>10</v>
      </c>
      <c r="E654" s="1" t="s">
        <v>120</v>
      </c>
      <c r="J654" s="1" t="s">
        <v>120</v>
      </c>
      <c r="K654" s="1" t="s">
        <v>3618</v>
      </c>
      <c r="M654" s="1" t="s">
        <v>119</v>
      </c>
      <c r="N654" s="1" t="s">
        <v>96</v>
      </c>
      <c r="Q654" s="1" t="s">
        <v>239</v>
      </c>
      <c r="R654" s="1" t="str">
        <f>"+AURY Renée"</f>
        <v>+AURY Renée</v>
      </c>
    </row>
    <row r="655" spans="3:18" ht="10.5">
      <c r="C655" s="1" t="s">
        <v>3619</v>
      </c>
      <c r="D655" s="1" t="s">
        <v>508</v>
      </c>
      <c r="E655" s="1" t="s">
        <v>202</v>
      </c>
      <c r="F655" s="1" t="s">
        <v>3620</v>
      </c>
      <c r="H655" s="1" t="s">
        <v>3534</v>
      </c>
      <c r="M655" s="1" t="s">
        <v>978</v>
      </c>
      <c r="N655" s="1" t="s">
        <v>7</v>
      </c>
      <c r="Q655" s="1" t="str">
        <f>"+Jacques"</f>
        <v>+Jacques</v>
      </c>
      <c r="R655" s="1" t="s">
        <v>3690</v>
      </c>
    </row>
    <row r="656" spans="3:18" ht="10.5">
      <c r="C656" s="1" t="s">
        <v>3619</v>
      </c>
      <c r="D656" s="1" t="s">
        <v>2860</v>
      </c>
      <c r="E656" s="1" t="s">
        <v>221</v>
      </c>
      <c r="F656" s="1" t="s">
        <v>3621</v>
      </c>
      <c r="M656" s="1" t="s">
        <v>1233</v>
      </c>
      <c r="N656" s="1" t="s">
        <v>196</v>
      </c>
      <c r="O656" s="1" t="s">
        <v>3016</v>
      </c>
      <c r="Q656" s="1" t="str">
        <f>"+Michel"</f>
        <v>+Michel</v>
      </c>
      <c r="R656" s="1" t="s">
        <v>3622</v>
      </c>
    </row>
    <row r="657" spans="3:18" ht="10.5">
      <c r="C657" s="1" t="s">
        <v>3623</v>
      </c>
      <c r="D657" s="1" t="s">
        <v>1117</v>
      </c>
      <c r="E657" s="1" t="s">
        <v>221</v>
      </c>
      <c r="H657" s="1" t="s">
        <v>203</v>
      </c>
      <c r="J657" s="1" t="s">
        <v>221</v>
      </c>
      <c r="K657" s="1" t="s">
        <v>3624</v>
      </c>
      <c r="M657" s="1" t="s">
        <v>3625</v>
      </c>
      <c r="N657" s="1" t="s">
        <v>233</v>
      </c>
      <c r="Q657" s="1" t="str">
        <f>"+Jean"</f>
        <v>+Jean</v>
      </c>
      <c r="R657" s="1" t="str">
        <f>"+AUDEBRAND Louise"</f>
        <v>+AUDEBRAND Louise</v>
      </c>
    </row>
    <row r="658" spans="3:18" ht="10.5">
      <c r="C658" s="1" t="s">
        <v>3623</v>
      </c>
      <c r="D658" s="1" t="s">
        <v>3626</v>
      </c>
      <c r="E658" s="1" t="s">
        <v>221</v>
      </c>
      <c r="F658" s="1" t="s">
        <v>3627</v>
      </c>
      <c r="M658" s="1" t="s">
        <v>1117</v>
      </c>
      <c r="N658" s="1" t="s">
        <v>1793</v>
      </c>
      <c r="Q658" s="1" t="s">
        <v>221</v>
      </c>
      <c r="R658" s="1" t="s">
        <v>3624</v>
      </c>
    </row>
    <row r="659" spans="3:18" ht="10.5">
      <c r="C659" s="1" t="s">
        <v>3628</v>
      </c>
      <c r="D659" s="1" t="s">
        <v>859</v>
      </c>
      <c r="E659" s="1" t="s">
        <v>202</v>
      </c>
      <c r="F659" s="1" t="s">
        <v>3629</v>
      </c>
      <c r="M659" s="1" t="s">
        <v>3539</v>
      </c>
      <c r="N659" s="1" t="s">
        <v>340</v>
      </c>
      <c r="Q659" s="1" t="str">
        <f>"+François"</f>
        <v>+François</v>
      </c>
      <c r="R659" s="1" t="s">
        <v>3630</v>
      </c>
    </row>
    <row r="660" spans="3:17" ht="10.5">
      <c r="C660" s="1" t="s">
        <v>3628</v>
      </c>
      <c r="D660" s="1" t="s">
        <v>3539</v>
      </c>
      <c r="E660" s="1" t="s">
        <v>330</v>
      </c>
      <c r="F660" s="1" t="s">
        <v>2393</v>
      </c>
      <c r="M660" s="1" t="s">
        <v>1081</v>
      </c>
      <c r="N660" s="1" t="s">
        <v>7</v>
      </c>
      <c r="P660" s="1" t="s">
        <v>3631</v>
      </c>
      <c r="Q660" s="1" t="s">
        <v>3632</v>
      </c>
    </row>
    <row r="661" spans="3:18" ht="10.5">
      <c r="C661" s="1" t="s">
        <v>1777</v>
      </c>
      <c r="D661" s="1" t="s">
        <v>692</v>
      </c>
      <c r="E661" s="1" t="s">
        <v>202</v>
      </c>
      <c r="F661" s="1" t="s">
        <v>3633</v>
      </c>
      <c r="G661" s="1" t="s">
        <v>3016</v>
      </c>
      <c r="H661" s="1" t="s">
        <v>3114</v>
      </c>
      <c r="J661" s="1" t="s">
        <v>120</v>
      </c>
      <c r="K661" s="1" t="str">
        <f>"+BEAUJAULT Marie"</f>
        <v>+BEAUJAULT Marie</v>
      </c>
      <c r="M661" s="1" t="s">
        <v>3634</v>
      </c>
      <c r="N661" s="1" t="s">
        <v>7</v>
      </c>
      <c r="Q661" s="1" t="s">
        <v>239</v>
      </c>
      <c r="R661" s="1" t="s">
        <v>3635</v>
      </c>
    </row>
    <row r="662" spans="3:18" ht="10.5">
      <c r="C662" s="1" t="s">
        <v>1777</v>
      </c>
      <c r="D662" s="1" t="s">
        <v>3634</v>
      </c>
      <c r="E662" s="1" t="s">
        <v>202</v>
      </c>
      <c r="J662" s="1" t="s">
        <v>239</v>
      </c>
      <c r="K662" s="1" t="s">
        <v>3635</v>
      </c>
      <c r="M662" s="1" t="s">
        <v>2916</v>
      </c>
      <c r="N662" s="1" t="s">
        <v>555</v>
      </c>
      <c r="Q662" s="1" t="s">
        <v>330</v>
      </c>
      <c r="R662" s="1" t="s">
        <v>3458</v>
      </c>
    </row>
    <row r="663" spans="3:18" ht="10.5">
      <c r="C663" s="1" t="s">
        <v>3636</v>
      </c>
      <c r="D663" s="1" t="s">
        <v>3637</v>
      </c>
      <c r="E663" s="1" t="s">
        <v>221</v>
      </c>
      <c r="F663" s="1" t="s">
        <v>3639</v>
      </c>
      <c r="H663" s="1" t="s">
        <v>3638</v>
      </c>
      <c r="M663" s="1" t="s">
        <v>119</v>
      </c>
      <c r="N663" s="1" t="s">
        <v>1436</v>
      </c>
      <c r="Q663" s="1" t="s">
        <v>239</v>
      </c>
      <c r="R663" s="1" t="s">
        <v>3640</v>
      </c>
    </row>
    <row r="664" spans="3:18" ht="10.5">
      <c r="C664" s="1" t="s">
        <v>3636</v>
      </c>
      <c r="D664" s="1" t="s">
        <v>1002</v>
      </c>
      <c r="E664" s="1" t="s">
        <v>221</v>
      </c>
      <c r="J664" s="1" t="s">
        <v>330</v>
      </c>
      <c r="K664" s="1" t="str">
        <f>"+VEILLON Jeanne"</f>
        <v>+VEILLON Jeanne</v>
      </c>
      <c r="M664" s="1" t="s">
        <v>1115</v>
      </c>
      <c r="N664" s="1" t="s">
        <v>7</v>
      </c>
      <c r="Q664" s="1" t="s">
        <v>239</v>
      </c>
      <c r="R664" s="1" t="str">
        <f>"+LOGAIS Françoise"</f>
        <v>+LOGAIS Françoise</v>
      </c>
    </row>
    <row r="665" spans="3:18" ht="10.5">
      <c r="C665" s="1" t="s">
        <v>3641</v>
      </c>
      <c r="D665" s="1" t="s">
        <v>882</v>
      </c>
      <c r="E665" s="1" t="s">
        <v>330</v>
      </c>
      <c r="J665" s="1" t="s">
        <v>197</v>
      </c>
      <c r="K665" s="1" t="str">
        <f>"+FAITY Jeanne"</f>
        <v>+FAITY Jeanne</v>
      </c>
      <c r="M665" s="1" t="s">
        <v>3672</v>
      </c>
      <c r="N665" s="1" t="s">
        <v>7</v>
      </c>
      <c r="Q665" s="1" t="str">
        <f>"+René"</f>
        <v>+René</v>
      </c>
      <c r="R665" s="1" t="s">
        <v>3642</v>
      </c>
    </row>
    <row r="666" spans="3:18" ht="10.5">
      <c r="C666" s="1" t="s">
        <v>3643</v>
      </c>
      <c r="D666" s="1" t="s">
        <v>3842</v>
      </c>
      <c r="E666" s="1" t="s">
        <v>197</v>
      </c>
      <c r="F666" s="1" t="s">
        <v>3843</v>
      </c>
      <c r="H666" s="1" t="s">
        <v>210</v>
      </c>
      <c r="I666" s="1" t="s">
        <v>850</v>
      </c>
      <c r="M666" s="1" t="s">
        <v>1056</v>
      </c>
      <c r="N666" s="1" t="s">
        <v>7</v>
      </c>
      <c r="Q666" s="1" t="s">
        <v>3844</v>
      </c>
      <c r="R666" s="1" t="s">
        <v>4048</v>
      </c>
    </row>
    <row r="667" spans="3:18" ht="10.5">
      <c r="C667" s="1" t="s">
        <v>4049</v>
      </c>
      <c r="D667" s="1" t="s">
        <v>4050</v>
      </c>
      <c r="E667" s="1" t="s">
        <v>197</v>
      </c>
      <c r="J667" s="1" t="str">
        <f>"+Jacques"</f>
        <v>+Jacques</v>
      </c>
      <c r="K667" s="1" t="str">
        <f>"+LAMOTTE Louise"</f>
        <v>+LAMOTTE Louise</v>
      </c>
      <c r="M667" s="1" t="s">
        <v>2195</v>
      </c>
      <c r="N667" s="1" t="s">
        <v>7</v>
      </c>
      <c r="Q667" s="1" t="s">
        <v>330</v>
      </c>
      <c r="R667" s="1" t="s">
        <v>4051</v>
      </c>
    </row>
    <row r="668" spans="3:18" ht="10.5">
      <c r="C668" s="1" t="s">
        <v>4052</v>
      </c>
      <c r="D668" s="1" t="s">
        <v>786</v>
      </c>
      <c r="E668" s="1" t="s">
        <v>1157</v>
      </c>
      <c r="F668" s="1" t="s">
        <v>4053</v>
      </c>
      <c r="M668" s="1" t="s">
        <v>1145</v>
      </c>
      <c r="N668" s="1" t="s">
        <v>96</v>
      </c>
      <c r="Q668" s="1" t="str">
        <f>"+René"</f>
        <v>+René</v>
      </c>
      <c r="R668" s="1" t="s">
        <v>4054</v>
      </c>
    </row>
    <row r="669" spans="3:17" ht="10.5">
      <c r="C669" s="1" t="s">
        <v>4055</v>
      </c>
      <c r="D669" s="1" t="s">
        <v>4056</v>
      </c>
      <c r="E669" s="1" t="s">
        <v>66</v>
      </c>
      <c r="J669" s="1" t="str">
        <f>"+Louis"</f>
        <v>+Louis</v>
      </c>
      <c r="K669" s="1" t="s">
        <v>4057</v>
      </c>
      <c r="M669" s="1" t="s">
        <v>4058</v>
      </c>
      <c r="N669" s="1" t="s">
        <v>19</v>
      </c>
      <c r="Q669" s="1" t="s">
        <v>4059</v>
      </c>
    </row>
    <row r="670" spans="3:18" ht="10.5">
      <c r="C670" s="1" t="s">
        <v>4060</v>
      </c>
      <c r="D670" s="1" t="s">
        <v>2659</v>
      </c>
      <c r="E670" s="1" t="s">
        <v>215</v>
      </c>
      <c r="H670" s="1" t="s">
        <v>660</v>
      </c>
      <c r="J670" s="1" t="str">
        <f>"+Louis"</f>
        <v>+Louis</v>
      </c>
      <c r="K670" s="1" t="s">
        <v>4061</v>
      </c>
      <c r="M670" s="1" t="s">
        <v>4062</v>
      </c>
      <c r="N670" s="1" t="s">
        <v>7</v>
      </c>
      <c r="Q670" s="1" t="str">
        <f>"+René"</f>
        <v>+René</v>
      </c>
      <c r="R670" s="1" t="s">
        <v>4063</v>
      </c>
    </row>
    <row r="671" spans="3:18" ht="10.5">
      <c r="C671" s="1" t="s">
        <v>4064</v>
      </c>
      <c r="D671" s="1" t="s">
        <v>4065</v>
      </c>
      <c r="E671" s="1" t="s">
        <v>202</v>
      </c>
      <c r="H671" s="1" t="s">
        <v>4066</v>
      </c>
      <c r="M671" s="1" t="s">
        <v>1731</v>
      </c>
      <c r="N671" s="1" t="s">
        <v>7</v>
      </c>
      <c r="P671" s="1" t="s">
        <v>2448</v>
      </c>
      <c r="Q671" s="1" t="s">
        <v>120</v>
      </c>
      <c r="R671" s="1" t="s">
        <v>4067</v>
      </c>
    </row>
    <row r="672" spans="3:18" ht="10.5">
      <c r="C672" s="1" t="s">
        <v>4068</v>
      </c>
      <c r="D672" s="1" t="s">
        <v>1706</v>
      </c>
      <c r="E672" s="1" t="s">
        <v>66</v>
      </c>
      <c r="F672" s="1" t="s">
        <v>4070</v>
      </c>
      <c r="H672" s="1" t="s">
        <v>4069</v>
      </c>
      <c r="M672" s="1" t="s">
        <v>4071</v>
      </c>
      <c r="N672" s="1" t="s">
        <v>7</v>
      </c>
      <c r="O672" s="1" t="s">
        <v>3016</v>
      </c>
      <c r="Q672" s="1" t="str">
        <f>"+Hylaire"</f>
        <v>+Hylaire</v>
      </c>
      <c r="R672" s="1" t="s">
        <v>4072</v>
      </c>
    </row>
    <row r="673" spans="3:19" ht="10.5">
      <c r="C673" s="1" t="s">
        <v>4073</v>
      </c>
      <c r="D673" s="1" t="s">
        <v>1731</v>
      </c>
      <c r="E673" s="1" t="s">
        <v>120</v>
      </c>
      <c r="L673" s="1" t="s">
        <v>4074</v>
      </c>
      <c r="M673" s="1" t="s">
        <v>1328</v>
      </c>
      <c r="N673" s="1" t="s">
        <v>233</v>
      </c>
      <c r="P673" s="1" t="s">
        <v>2061</v>
      </c>
      <c r="Q673" s="1" t="s">
        <v>330</v>
      </c>
      <c r="R673" s="1" t="s">
        <v>4075</v>
      </c>
      <c r="S673" s="1" t="s">
        <v>4076</v>
      </c>
    </row>
    <row r="674" spans="3:18" ht="10.5">
      <c r="C674" s="1" t="s">
        <v>4077</v>
      </c>
      <c r="D674" s="1" t="s">
        <v>394</v>
      </c>
      <c r="E674" s="1" t="s">
        <v>221</v>
      </c>
      <c r="F674" s="1" t="s">
        <v>4078</v>
      </c>
      <c r="M674" s="1" t="s">
        <v>2189</v>
      </c>
      <c r="N674" s="1" t="s">
        <v>96</v>
      </c>
      <c r="O674" s="1" t="s">
        <v>3016</v>
      </c>
      <c r="Q674" s="1" t="s">
        <v>221</v>
      </c>
      <c r="R674" s="1" t="s">
        <v>4079</v>
      </c>
    </row>
    <row r="675" spans="3:18" ht="10.5">
      <c r="C675" s="1" t="s">
        <v>4080</v>
      </c>
      <c r="D675" s="1" t="s">
        <v>2429</v>
      </c>
      <c r="E675" s="1" t="s">
        <v>202</v>
      </c>
      <c r="J675" s="1" t="str">
        <f>"+Pierre"</f>
        <v>+Pierre</v>
      </c>
      <c r="K675" s="1" t="s">
        <v>4081</v>
      </c>
      <c r="M675" s="1" t="s">
        <v>1040</v>
      </c>
      <c r="N675" s="1" t="s">
        <v>7</v>
      </c>
      <c r="O675" s="1" t="s">
        <v>3016</v>
      </c>
      <c r="Q675" s="1" t="str">
        <f>"+Louis"</f>
        <v>+Louis</v>
      </c>
      <c r="R675" s="1" t="s">
        <v>4082</v>
      </c>
    </row>
    <row r="676" spans="3:19" ht="10.5">
      <c r="C676" s="1" t="s">
        <v>4083</v>
      </c>
      <c r="D676" s="1" t="s">
        <v>1194</v>
      </c>
      <c r="E676" s="1" t="s">
        <v>239</v>
      </c>
      <c r="G676" s="1" t="s">
        <v>3016</v>
      </c>
      <c r="K676" s="1" t="s">
        <v>4084</v>
      </c>
      <c r="L676" s="1" t="s">
        <v>4085</v>
      </c>
      <c r="M676" s="1" t="s">
        <v>859</v>
      </c>
      <c r="N676" s="1" t="s">
        <v>340</v>
      </c>
      <c r="R676" s="1" t="s">
        <v>4086</v>
      </c>
      <c r="S676" s="1" t="s">
        <v>3888</v>
      </c>
    </row>
    <row r="677" spans="3:17" ht="10.5">
      <c r="C677" s="1" t="s">
        <v>3889</v>
      </c>
      <c r="D677" s="1" t="s">
        <v>1112</v>
      </c>
      <c r="E677" s="1" t="s">
        <v>227</v>
      </c>
      <c r="F677" s="1" t="s">
        <v>3890</v>
      </c>
      <c r="M677" s="1" t="s">
        <v>2115</v>
      </c>
      <c r="N677" s="1" t="s">
        <v>19</v>
      </c>
      <c r="P677" s="1" t="s">
        <v>3891</v>
      </c>
      <c r="Q677" s="1" t="s">
        <v>3892</v>
      </c>
    </row>
    <row r="678" spans="3:17" ht="10.5">
      <c r="C678" s="1" t="s">
        <v>3893</v>
      </c>
      <c r="D678" s="1" t="s">
        <v>946</v>
      </c>
      <c r="E678" s="1" t="s">
        <v>120</v>
      </c>
      <c r="F678" s="1" t="s">
        <v>3894</v>
      </c>
      <c r="M678" s="1" t="s">
        <v>2427</v>
      </c>
      <c r="N678" s="1" t="s">
        <v>7</v>
      </c>
      <c r="Q678" s="1" t="s">
        <v>3696</v>
      </c>
    </row>
    <row r="679" spans="3:18" ht="10.5">
      <c r="C679" s="1" t="s">
        <v>1883</v>
      </c>
      <c r="D679" s="1" t="s">
        <v>1139</v>
      </c>
      <c r="E679" s="1" t="s">
        <v>120</v>
      </c>
      <c r="I679" s="1" t="s">
        <v>3697</v>
      </c>
      <c r="J679" s="1" t="str">
        <f>"+Jacques"</f>
        <v>+Jacques</v>
      </c>
      <c r="K679" s="1" t="s">
        <v>3698</v>
      </c>
      <c r="M679" s="1" t="s">
        <v>1875</v>
      </c>
      <c r="N679" s="1" t="s">
        <v>340</v>
      </c>
      <c r="Q679" s="1" t="str">
        <f>"+Pierre"</f>
        <v>+Pierre</v>
      </c>
      <c r="R679" s="1" t="s">
        <v>3953</v>
      </c>
    </row>
    <row r="680" spans="3:18" ht="10.5">
      <c r="C680" s="1" t="s">
        <v>3699</v>
      </c>
      <c r="D680" s="1" t="s">
        <v>2996</v>
      </c>
      <c r="E680" s="1" t="s">
        <v>330</v>
      </c>
      <c r="F680" s="1" t="s">
        <v>3700</v>
      </c>
      <c r="M680" s="1" t="s">
        <v>3701</v>
      </c>
      <c r="N680" s="1" t="s">
        <v>3702</v>
      </c>
      <c r="Q680" s="1" t="str">
        <f>"+Pierre"</f>
        <v>+Pierre</v>
      </c>
      <c r="R680" s="1" t="s">
        <v>3703</v>
      </c>
    </row>
    <row r="681" spans="3:18" ht="10.5">
      <c r="C681" s="1" t="s">
        <v>3704</v>
      </c>
      <c r="D681" s="1" t="s">
        <v>1286</v>
      </c>
      <c r="E681" s="1" t="s">
        <v>1916</v>
      </c>
      <c r="H681" s="1" t="s">
        <v>3705</v>
      </c>
      <c r="I681" s="1" t="s">
        <v>3706</v>
      </c>
      <c r="M681" s="1" t="s">
        <v>3707</v>
      </c>
      <c r="N681" s="1" t="s">
        <v>7</v>
      </c>
      <c r="Q681" s="1" t="s">
        <v>202</v>
      </c>
      <c r="R681" s="1" t="s">
        <v>230</v>
      </c>
    </row>
    <row r="682" spans="3:18" ht="10.5">
      <c r="C682" s="1" t="s">
        <v>3708</v>
      </c>
      <c r="D682" s="1" t="s">
        <v>895</v>
      </c>
      <c r="E682" s="1" t="s">
        <v>120</v>
      </c>
      <c r="J682" s="1" t="str">
        <f>"+Louis"</f>
        <v>+Louis</v>
      </c>
      <c r="K682" s="1" t="s">
        <v>3765</v>
      </c>
      <c r="L682" s="1" t="s">
        <v>3709</v>
      </c>
      <c r="M682" s="1" t="s">
        <v>1270</v>
      </c>
      <c r="N682" s="1" t="s">
        <v>65</v>
      </c>
      <c r="O682" s="1" t="s">
        <v>3016</v>
      </c>
      <c r="Q682" s="1" t="str">
        <f>"+Pierre"</f>
        <v>+Pierre</v>
      </c>
      <c r="R682" s="1" t="str">
        <f>"+GUILLOISE Charlotte"</f>
        <v>+GUILLOISE Charlotte</v>
      </c>
    </row>
    <row r="683" spans="3:17" ht="10.5">
      <c r="C683" s="1" t="s">
        <v>3708</v>
      </c>
      <c r="D683" s="1" t="s">
        <v>532</v>
      </c>
      <c r="E683" s="1" t="s">
        <v>197</v>
      </c>
      <c r="J683" s="1" t="s">
        <v>197</v>
      </c>
      <c r="K683" s="1" t="s">
        <v>1898</v>
      </c>
      <c r="M683" s="1" t="s">
        <v>786</v>
      </c>
      <c r="N683" s="1" t="s">
        <v>555</v>
      </c>
      <c r="Q683" s="1" t="s">
        <v>3710</v>
      </c>
    </row>
    <row r="684" spans="3:17" ht="10.5">
      <c r="C684" s="1" t="s">
        <v>3708</v>
      </c>
      <c r="D684" s="1" t="s">
        <v>729</v>
      </c>
      <c r="E684" s="1" t="s">
        <v>221</v>
      </c>
      <c r="I684" s="1" t="s">
        <v>1861</v>
      </c>
      <c r="J684" s="1" t="str">
        <f>"+Jean"</f>
        <v>+Jean</v>
      </c>
      <c r="K684" s="1" t="s">
        <v>3711</v>
      </c>
      <c r="M684" s="1" t="s">
        <v>2916</v>
      </c>
      <c r="N684" s="1" t="s">
        <v>768</v>
      </c>
      <c r="Q684" s="1" t="s">
        <v>3712</v>
      </c>
    </row>
    <row r="685" spans="3:18" ht="10.5">
      <c r="C685" s="1" t="s">
        <v>3713</v>
      </c>
      <c r="D685" s="1" t="s">
        <v>3714</v>
      </c>
      <c r="E685" s="1" t="s">
        <v>120</v>
      </c>
      <c r="I685" s="1" t="s">
        <v>2413</v>
      </c>
      <c r="J685" s="1" t="s">
        <v>330</v>
      </c>
      <c r="K685" s="1" t="str">
        <f>"+TREILLE Marie"</f>
        <v>+TREILLE Marie</v>
      </c>
      <c r="M685" s="1" t="s">
        <v>1805</v>
      </c>
      <c r="N685" s="1" t="s">
        <v>3715</v>
      </c>
      <c r="Q685" s="1" t="s">
        <v>221</v>
      </c>
      <c r="R685" s="1" t="s">
        <v>2481</v>
      </c>
    </row>
    <row r="686" spans="3:14" ht="10.5">
      <c r="C686" s="1" t="s">
        <v>3716</v>
      </c>
      <c r="D686" s="1" t="s">
        <v>3717</v>
      </c>
      <c r="E686" s="1" t="s">
        <v>227</v>
      </c>
      <c r="G686" s="1" t="s">
        <v>3016</v>
      </c>
      <c r="M686" s="1" t="s">
        <v>3718</v>
      </c>
      <c r="N686" s="1" t="s">
        <v>233</v>
      </c>
    </row>
    <row r="687" spans="3:14" ht="10.5">
      <c r="C687" s="1" t="s">
        <v>3719</v>
      </c>
      <c r="D687" s="1" t="s">
        <v>35</v>
      </c>
      <c r="E687" s="1" t="s">
        <v>202</v>
      </c>
      <c r="M687" s="1" t="s">
        <v>1927</v>
      </c>
      <c r="N687" s="1" t="s">
        <v>7</v>
      </c>
    </row>
    <row r="688" spans="3:18" ht="10.5">
      <c r="C688" s="1" t="s">
        <v>3720</v>
      </c>
      <c r="D688" s="1" t="s">
        <v>1162</v>
      </c>
      <c r="E688" s="1" t="s">
        <v>120</v>
      </c>
      <c r="I688" s="1" t="s">
        <v>2413</v>
      </c>
      <c r="J688" s="1" t="s">
        <v>227</v>
      </c>
      <c r="K688" s="1" t="s">
        <v>2429</v>
      </c>
      <c r="M688" s="1" t="s">
        <v>3721</v>
      </c>
      <c r="N688" s="1" t="s">
        <v>3363</v>
      </c>
      <c r="O688" s="1" t="s">
        <v>3016</v>
      </c>
      <c r="Q688" s="1" t="s">
        <v>3722</v>
      </c>
      <c r="R688" s="1" t="s">
        <v>3723</v>
      </c>
    </row>
    <row r="689" spans="3:16" ht="10.5">
      <c r="C689" s="1" t="s">
        <v>3724</v>
      </c>
      <c r="D689" s="1" t="s">
        <v>3226</v>
      </c>
      <c r="E689" s="1" t="s">
        <v>227</v>
      </c>
      <c r="F689" s="1" t="s">
        <v>3725</v>
      </c>
      <c r="M689" s="1" t="s">
        <v>3726</v>
      </c>
      <c r="N689" s="1" t="s">
        <v>7</v>
      </c>
      <c r="P689" s="1" t="s">
        <v>3727</v>
      </c>
    </row>
    <row r="690" spans="3:18" ht="10.5">
      <c r="C690" s="1" t="s">
        <v>3728</v>
      </c>
      <c r="D690" s="1" t="s">
        <v>2280</v>
      </c>
      <c r="E690" s="1" t="s">
        <v>120</v>
      </c>
      <c r="F690" s="1" t="s">
        <v>3729</v>
      </c>
      <c r="H690" s="1" t="s">
        <v>240</v>
      </c>
      <c r="M690" s="1" t="s">
        <v>2949</v>
      </c>
      <c r="N690" s="1" t="s">
        <v>7</v>
      </c>
      <c r="Q690" s="1" t="s">
        <v>227</v>
      </c>
      <c r="R690" s="1" t="s">
        <v>3730</v>
      </c>
    </row>
    <row r="691" spans="3:17" ht="10.5">
      <c r="C691" s="1" t="s">
        <v>3731</v>
      </c>
      <c r="D691" s="1" t="s">
        <v>1328</v>
      </c>
      <c r="E691" s="1" t="s">
        <v>227</v>
      </c>
      <c r="J691" s="1" t="s">
        <v>227</v>
      </c>
      <c r="K691" s="1" t="s">
        <v>3732</v>
      </c>
      <c r="L691" s="1" t="s">
        <v>3733</v>
      </c>
      <c r="M691" s="1" t="s">
        <v>2012</v>
      </c>
      <c r="N691" s="1" t="s">
        <v>3734</v>
      </c>
      <c r="Q691" s="1" t="str">
        <f>"+François"</f>
        <v>+François</v>
      </c>
    </row>
    <row r="692" spans="3:18" ht="10.5">
      <c r="C692" s="1" t="s">
        <v>3735</v>
      </c>
      <c r="D692" s="1" t="s">
        <v>1183</v>
      </c>
      <c r="E692" s="1" t="s">
        <v>330</v>
      </c>
      <c r="G692" s="1" t="s">
        <v>3016</v>
      </c>
      <c r="H692" s="1" t="s">
        <v>3114</v>
      </c>
      <c r="I692" s="1" t="s">
        <v>2762</v>
      </c>
      <c r="J692" s="1" t="str">
        <f>"+François"</f>
        <v>+François</v>
      </c>
      <c r="K692" s="1" t="s">
        <v>3736</v>
      </c>
      <c r="M692" s="1" t="s">
        <v>1674</v>
      </c>
      <c r="N692" s="1" t="s">
        <v>7</v>
      </c>
      <c r="Q692" s="1" t="s">
        <v>197</v>
      </c>
      <c r="R692" s="1" t="s">
        <v>1676</v>
      </c>
    </row>
    <row r="693" spans="3:18" ht="10.5">
      <c r="C693" s="1" t="s">
        <v>3737</v>
      </c>
      <c r="D693" s="1" t="s">
        <v>2860</v>
      </c>
      <c r="E693" s="1" t="s">
        <v>221</v>
      </c>
      <c r="F693" s="1" t="s">
        <v>3738</v>
      </c>
      <c r="M693" s="1" t="s">
        <v>311</v>
      </c>
      <c r="N693" s="1" t="s">
        <v>340</v>
      </c>
      <c r="P693" s="1" t="s">
        <v>3739</v>
      </c>
      <c r="Q693" s="1" t="str">
        <f>"+Charles"</f>
        <v>+Charles</v>
      </c>
      <c r="R693" s="1" t="s">
        <v>3740</v>
      </c>
    </row>
    <row r="694" spans="3:18" ht="10.5">
      <c r="C694" s="1" t="s">
        <v>3741</v>
      </c>
      <c r="D694" s="1" t="s">
        <v>3742</v>
      </c>
      <c r="E694" s="1" t="s">
        <v>330</v>
      </c>
      <c r="H694" s="1" t="s">
        <v>3743</v>
      </c>
      <c r="J694" s="1" t="str">
        <f>"+François"</f>
        <v>+François</v>
      </c>
      <c r="K694" s="1" t="s">
        <v>1258</v>
      </c>
      <c r="M694" s="1" t="s">
        <v>1222</v>
      </c>
      <c r="N694" s="1" t="s">
        <v>7</v>
      </c>
      <c r="Q694" s="1" t="s">
        <v>3938</v>
      </c>
      <c r="R694" s="1" t="s">
        <v>3939</v>
      </c>
    </row>
    <row r="695" spans="3:18" ht="10.5">
      <c r="C695" s="1" t="s">
        <v>3940</v>
      </c>
      <c r="D695" s="1" t="s">
        <v>1875</v>
      </c>
      <c r="E695" s="1" t="s">
        <v>330</v>
      </c>
      <c r="J695" s="1" t="s">
        <v>202</v>
      </c>
      <c r="K695" s="1" t="s">
        <v>3941</v>
      </c>
      <c r="M695" s="1" t="s">
        <v>2239</v>
      </c>
      <c r="N695" s="1" t="s">
        <v>96</v>
      </c>
      <c r="Q695" s="1" t="str">
        <f>"+Jaques"</f>
        <v>+Jaques</v>
      </c>
      <c r="R695" s="1" t="s">
        <v>4149</v>
      </c>
    </row>
    <row r="696" spans="3:18" ht="10.5">
      <c r="C696" s="1" t="s">
        <v>4150</v>
      </c>
      <c r="D696" s="1" t="s">
        <v>174</v>
      </c>
      <c r="E696" s="1" t="s">
        <v>4151</v>
      </c>
      <c r="J696" s="1" t="s">
        <v>120</v>
      </c>
      <c r="K696" s="1" t="str">
        <f>"+GUIGNARD"</f>
        <v>+GUIGNARD</v>
      </c>
      <c r="M696" s="1" t="s">
        <v>4152</v>
      </c>
      <c r="N696" s="1" t="s">
        <v>7</v>
      </c>
      <c r="Q696" s="1" t="str">
        <f>"+Louis"</f>
        <v>+Louis</v>
      </c>
      <c r="R696" s="1" t="s">
        <v>4153</v>
      </c>
    </row>
    <row r="697" spans="3:18" ht="10.5">
      <c r="C697" s="1" t="s">
        <v>4154</v>
      </c>
      <c r="D697" s="1" t="s">
        <v>882</v>
      </c>
      <c r="J697" s="1" t="str">
        <f>"+François"</f>
        <v>+François</v>
      </c>
      <c r="K697" s="1" t="str">
        <f>"--- Michelle"</f>
        <v>--- Michelle</v>
      </c>
      <c r="M697" s="1" t="s">
        <v>301</v>
      </c>
      <c r="N697" s="1" t="s">
        <v>7</v>
      </c>
      <c r="Q697" s="1" t="s">
        <v>202</v>
      </c>
      <c r="R697" s="1" t="str">
        <f>"---ALLIER Marie"</f>
        <v>---ALLIER Marie</v>
      </c>
    </row>
    <row r="698" spans="3:17" ht="10.5">
      <c r="C698" s="1" t="s">
        <v>4155</v>
      </c>
      <c r="D698" s="1" t="s">
        <v>3404</v>
      </c>
      <c r="E698" s="1" t="s">
        <v>3938</v>
      </c>
      <c r="J698" s="1" t="s">
        <v>4156</v>
      </c>
      <c r="M698" s="1" t="s">
        <v>4157</v>
      </c>
      <c r="N698" s="1" t="s">
        <v>96</v>
      </c>
      <c r="Q698" s="1" t="s">
        <v>4158</v>
      </c>
    </row>
    <row r="699" spans="3:18" ht="10.5">
      <c r="C699" s="1" t="s">
        <v>4159</v>
      </c>
      <c r="D699" s="1" t="s">
        <v>4160</v>
      </c>
      <c r="E699" s="1" t="s">
        <v>221</v>
      </c>
      <c r="I699" s="1" t="s">
        <v>2167</v>
      </c>
      <c r="J699" s="1" t="s">
        <v>1847</v>
      </c>
      <c r="K699" s="1" t="s">
        <v>4161</v>
      </c>
      <c r="M699" s="1" t="s">
        <v>4162</v>
      </c>
      <c r="N699" s="1" t="s">
        <v>7</v>
      </c>
      <c r="O699" s="1" t="s">
        <v>3016</v>
      </c>
      <c r="Q699" s="1" t="s">
        <v>2331</v>
      </c>
      <c r="R699" s="1" t="s">
        <v>4163</v>
      </c>
    </row>
    <row r="700" spans="3:18" ht="10.5">
      <c r="C700" s="1" t="s">
        <v>4164</v>
      </c>
      <c r="D700" s="1" t="s">
        <v>1846</v>
      </c>
      <c r="E700" s="1" t="s">
        <v>221</v>
      </c>
      <c r="I700" s="1" t="s">
        <v>2590</v>
      </c>
      <c r="J700" s="1" t="str">
        <f>"+Jaques"</f>
        <v>+Jaques</v>
      </c>
      <c r="K700" s="1" t="s">
        <v>4165</v>
      </c>
      <c r="M700" s="1" t="s">
        <v>4166</v>
      </c>
      <c r="N700" s="1" t="s">
        <v>7</v>
      </c>
      <c r="Q700" s="1" t="s">
        <v>221</v>
      </c>
      <c r="R700" s="1" t="s">
        <v>4167</v>
      </c>
    </row>
    <row r="701" spans="3:18" ht="10.5">
      <c r="C701" s="1" t="s">
        <v>4168</v>
      </c>
      <c r="D701" s="1" t="s">
        <v>195</v>
      </c>
      <c r="E701" s="1" t="s">
        <v>202</v>
      </c>
      <c r="G701" s="1" t="s">
        <v>3016</v>
      </c>
      <c r="J701" s="1" t="s">
        <v>4169</v>
      </c>
      <c r="K701" s="1" t="s">
        <v>4170</v>
      </c>
      <c r="M701" s="1" t="s">
        <v>394</v>
      </c>
      <c r="N701" s="1" t="s">
        <v>7</v>
      </c>
      <c r="Q701" s="1" t="s">
        <v>120</v>
      </c>
      <c r="R701" s="1" t="str">
        <f>"+GOUDEAU Marie"</f>
        <v>+GOUDEAU Marie</v>
      </c>
    </row>
    <row r="702" spans="3:17" ht="10.5">
      <c r="C702" s="1" t="s">
        <v>4171</v>
      </c>
      <c r="D702" s="1" t="s">
        <v>1453</v>
      </c>
      <c r="E702" s="1" t="s">
        <v>227</v>
      </c>
      <c r="G702" s="1" t="s">
        <v>3016</v>
      </c>
      <c r="I702" s="1" t="s">
        <v>2413</v>
      </c>
      <c r="J702" s="1" t="s">
        <v>187</v>
      </c>
      <c r="K702" s="1" t="s">
        <v>2967</v>
      </c>
      <c r="M702" s="1" t="s">
        <v>1183</v>
      </c>
      <c r="N702" s="1" t="s">
        <v>233</v>
      </c>
      <c r="Q702" s="1" t="s">
        <v>4172</v>
      </c>
    </row>
    <row r="703" spans="3:17" ht="10.5">
      <c r="C703" s="1" t="s">
        <v>4173</v>
      </c>
      <c r="D703" s="1" t="s">
        <v>1230</v>
      </c>
      <c r="E703" s="1" t="s">
        <v>540</v>
      </c>
      <c r="F703" s="1" t="s">
        <v>4174</v>
      </c>
      <c r="M703" s="1" t="s">
        <v>4175</v>
      </c>
      <c r="N703" s="1" t="s">
        <v>340</v>
      </c>
      <c r="P703" s="1" t="s">
        <v>2590</v>
      </c>
      <c r="Q703" s="1" t="s">
        <v>4176</v>
      </c>
    </row>
    <row r="704" spans="3:17" ht="10.5">
      <c r="C704" s="1" t="s">
        <v>4177</v>
      </c>
      <c r="D704" s="1" t="s">
        <v>3446</v>
      </c>
      <c r="E704" s="1" t="s">
        <v>227</v>
      </c>
      <c r="G704" s="1" t="s">
        <v>3016</v>
      </c>
      <c r="H704" s="1" t="s">
        <v>866</v>
      </c>
      <c r="J704" s="1" t="str">
        <f>"+Pierre"</f>
        <v>+Pierre</v>
      </c>
      <c r="K704" s="1" t="s">
        <v>4178</v>
      </c>
      <c r="M704" s="1" t="s">
        <v>893</v>
      </c>
      <c r="N704" s="1" t="s">
        <v>19</v>
      </c>
      <c r="P704" s="1" t="s">
        <v>2167</v>
      </c>
      <c r="Q704" s="1" t="s">
        <v>4179</v>
      </c>
    </row>
    <row r="705" spans="3:18" ht="10.5">
      <c r="C705" s="1" t="s">
        <v>4180</v>
      </c>
      <c r="D705" s="1" t="s">
        <v>1418</v>
      </c>
      <c r="E705" s="1" t="s">
        <v>120</v>
      </c>
      <c r="F705" s="1" t="s">
        <v>4181</v>
      </c>
      <c r="M705" s="1" t="s">
        <v>4182</v>
      </c>
      <c r="N705" s="1" t="s">
        <v>1146</v>
      </c>
      <c r="Q705" s="1" t="s">
        <v>4183</v>
      </c>
      <c r="R705" s="1" t="s">
        <v>3252</v>
      </c>
    </row>
    <row r="706" spans="3:19" ht="10.5">
      <c r="C706" s="1" t="s">
        <v>4184</v>
      </c>
      <c r="D706" s="1" t="s">
        <v>1305</v>
      </c>
      <c r="E706" s="1" t="s">
        <v>197</v>
      </c>
      <c r="F706" s="1" t="s">
        <v>2393</v>
      </c>
      <c r="I706" s="1" t="s">
        <v>2413</v>
      </c>
      <c r="L706" s="1" t="s">
        <v>4185</v>
      </c>
      <c r="M706" s="1" t="s">
        <v>150</v>
      </c>
      <c r="N706" s="1" t="s">
        <v>186</v>
      </c>
      <c r="Q706" s="1" t="str">
        <f>"+Bonaventure"</f>
        <v>+Bonaventure</v>
      </c>
      <c r="R706" s="1" t="s">
        <v>840</v>
      </c>
      <c r="S706" s="1" t="s">
        <v>4186</v>
      </c>
    </row>
    <row r="707" spans="3:17" ht="10.5">
      <c r="C707" s="1" t="s">
        <v>4187</v>
      </c>
      <c r="D707" s="1" t="s">
        <v>4188</v>
      </c>
      <c r="E707" s="1" t="s">
        <v>202</v>
      </c>
      <c r="F707" s="1" t="s">
        <v>4189</v>
      </c>
      <c r="M707" s="1" t="s">
        <v>4190</v>
      </c>
      <c r="N707" s="1" t="s">
        <v>1429</v>
      </c>
      <c r="P707" s="1" t="s">
        <v>2762</v>
      </c>
      <c r="Q707" s="1" t="s">
        <v>3987</v>
      </c>
    </row>
    <row r="708" spans="3:17" ht="10.5">
      <c r="C708" s="1" t="s">
        <v>3988</v>
      </c>
      <c r="D708" s="1" t="s">
        <v>3989</v>
      </c>
      <c r="E708" s="1" t="s">
        <v>330</v>
      </c>
      <c r="I708" s="1" t="s">
        <v>3990</v>
      </c>
      <c r="J708" s="1" t="str">
        <f>"+Jean"</f>
        <v>+Jean</v>
      </c>
      <c r="K708" s="1" t="s">
        <v>3991</v>
      </c>
      <c r="M708" s="1" t="s">
        <v>2665</v>
      </c>
      <c r="N708" s="1" t="s">
        <v>1429</v>
      </c>
      <c r="Q708" s="1" t="s">
        <v>3992</v>
      </c>
    </row>
    <row r="709" spans="3:18" ht="10.5">
      <c r="C709" s="1" t="s">
        <v>3993</v>
      </c>
      <c r="D709" s="1" t="s">
        <v>882</v>
      </c>
      <c r="E709" s="1" t="s">
        <v>120</v>
      </c>
      <c r="J709" s="1" t="s">
        <v>197</v>
      </c>
      <c r="K709" s="1" t="str">
        <f>"+FAITY Jeanne"</f>
        <v>+FAITY Jeanne</v>
      </c>
      <c r="M709" s="1" t="s">
        <v>140</v>
      </c>
      <c r="N709" s="1" t="s">
        <v>7</v>
      </c>
      <c r="Q709" s="1" t="s">
        <v>221</v>
      </c>
      <c r="R709" s="1" t="s">
        <v>3994</v>
      </c>
    </row>
    <row r="710" spans="3:17" ht="10.5">
      <c r="C710" s="1" t="s">
        <v>3799</v>
      </c>
      <c r="D710" s="1" t="s">
        <v>3800</v>
      </c>
      <c r="E710" s="1" t="s">
        <v>227</v>
      </c>
      <c r="F710" s="1" t="s">
        <v>3801</v>
      </c>
      <c r="M710" s="1" t="s">
        <v>3161</v>
      </c>
      <c r="N710" s="1" t="s">
        <v>7</v>
      </c>
      <c r="P710" s="1" t="s">
        <v>2413</v>
      </c>
      <c r="Q710" s="1" t="s">
        <v>3802</v>
      </c>
    </row>
    <row r="711" spans="3:19" ht="10.5">
      <c r="C711" s="1" t="s">
        <v>3803</v>
      </c>
      <c r="D711" s="1" t="s">
        <v>150</v>
      </c>
      <c r="E711" s="1" t="s">
        <v>1537</v>
      </c>
      <c r="K711" s="1" t="s">
        <v>3804</v>
      </c>
      <c r="L711" s="1" t="s">
        <v>3804</v>
      </c>
      <c r="M711" s="1" t="s">
        <v>3805</v>
      </c>
      <c r="N711" s="1" t="s">
        <v>233</v>
      </c>
      <c r="S711" s="1" t="s">
        <v>3806</v>
      </c>
    </row>
    <row r="712" spans="3:18" ht="10.5">
      <c r="C712" s="1" t="s">
        <v>3807</v>
      </c>
      <c r="D712" s="1" t="s">
        <v>394</v>
      </c>
      <c r="E712" s="1" t="s">
        <v>202</v>
      </c>
      <c r="J712" s="1" t="s">
        <v>120</v>
      </c>
      <c r="K712" s="1" t="str">
        <f>"+GOUDEAU Marie"</f>
        <v>+GOUDEAU Marie</v>
      </c>
      <c r="M712" s="1" t="s">
        <v>595</v>
      </c>
      <c r="N712" s="1" t="s">
        <v>555</v>
      </c>
      <c r="Q712" s="1" t="str">
        <f>"+Claude"</f>
        <v>+Claude</v>
      </c>
      <c r="R712" s="1" t="s">
        <v>3808</v>
      </c>
    </row>
    <row r="713" spans="3:18" ht="10.5">
      <c r="C713" s="1" t="s">
        <v>3809</v>
      </c>
      <c r="D713" s="1" t="s">
        <v>2659</v>
      </c>
      <c r="E713" s="1" t="s">
        <v>215</v>
      </c>
      <c r="F713" s="1" t="s">
        <v>3810</v>
      </c>
      <c r="I713" s="1" t="s">
        <v>2413</v>
      </c>
      <c r="M713" s="1" t="s">
        <v>692</v>
      </c>
      <c r="N713" s="1" t="s">
        <v>7</v>
      </c>
      <c r="Q713" s="1" t="str">
        <f>"+François"</f>
        <v>+François</v>
      </c>
      <c r="R713" s="1" t="s">
        <v>3811</v>
      </c>
    </row>
    <row r="714" spans="3:18" ht="10.5">
      <c r="C714" s="1" t="s">
        <v>3812</v>
      </c>
      <c r="D714" s="1" t="s">
        <v>2115</v>
      </c>
      <c r="E714" s="1" t="s">
        <v>221</v>
      </c>
      <c r="J714" s="1" t="s">
        <v>120</v>
      </c>
      <c r="K714" s="1" t="s">
        <v>3813</v>
      </c>
      <c r="M714" s="1" t="s">
        <v>3161</v>
      </c>
      <c r="N714" s="1" t="s">
        <v>7</v>
      </c>
      <c r="O714" s="1" t="s">
        <v>3016</v>
      </c>
      <c r="Q714" s="1" t="str">
        <f>"+--"</f>
        <v>+--</v>
      </c>
      <c r="R714" s="1" t="str">
        <f>"+SIONNEAU Marguerite"</f>
        <v>+SIONNEAU Marguerite</v>
      </c>
    </row>
    <row r="715" spans="3:18" ht="10.5">
      <c r="C715" s="1" t="s">
        <v>3814</v>
      </c>
      <c r="D715" s="1" t="s">
        <v>397</v>
      </c>
      <c r="E715" s="1" t="s">
        <v>221</v>
      </c>
      <c r="J715" s="1" t="s">
        <v>221</v>
      </c>
      <c r="K715" s="1" t="s">
        <v>3815</v>
      </c>
      <c r="M715" s="1" t="s">
        <v>1230</v>
      </c>
      <c r="N715" s="1" t="s">
        <v>1930</v>
      </c>
      <c r="Q715" s="1" t="str">
        <f>"+Jean"</f>
        <v>+Jean</v>
      </c>
      <c r="R715" s="1" t="str">
        <f>"+ROBIN Louise"</f>
        <v>+ROBIN Louise</v>
      </c>
    </row>
    <row r="716" spans="3:18" ht="10.5">
      <c r="C716" s="1" t="s">
        <v>3816</v>
      </c>
      <c r="D716" s="1" t="s">
        <v>140</v>
      </c>
      <c r="E716" s="1" t="s">
        <v>1101</v>
      </c>
      <c r="F716" s="1" t="s">
        <v>3817</v>
      </c>
      <c r="M716" s="1" t="s">
        <v>1573</v>
      </c>
      <c r="N716" s="1" t="s">
        <v>19</v>
      </c>
      <c r="Q716" s="1" t="str">
        <f>"+Pierre"</f>
        <v>+Pierre</v>
      </c>
      <c r="R716" s="1" t="s">
        <v>3818</v>
      </c>
    </row>
    <row r="717" spans="3:19" ht="10.5">
      <c r="C717" s="1" t="s">
        <v>3819</v>
      </c>
      <c r="D717" s="1" t="s">
        <v>431</v>
      </c>
      <c r="E717" s="1" t="s">
        <v>215</v>
      </c>
      <c r="J717" s="1" t="str">
        <f>"+Fs"</f>
        <v>+Fs</v>
      </c>
      <c r="K717" s="1" t="str">
        <f>"+ PAILLARD Marg."</f>
        <v>+ PAILLARD Marg.</v>
      </c>
      <c r="L717" s="1" t="s">
        <v>3820</v>
      </c>
      <c r="M717" s="1" t="s">
        <v>3821</v>
      </c>
      <c r="N717" s="1" t="s">
        <v>1577</v>
      </c>
      <c r="Q717" s="1" t="str">
        <f>"+Philippe"</f>
        <v>+Philippe</v>
      </c>
      <c r="R717" s="1" t="str">
        <f>"+CLA-- Fse"</f>
        <v>+CLA-- Fse</v>
      </c>
      <c r="S717" s="1" t="s">
        <v>3822</v>
      </c>
    </row>
    <row r="718" spans="3:17" ht="10.5">
      <c r="C718" s="1" t="s">
        <v>3823</v>
      </c>
      <c r="D718" s="1" t="s">
        <v>508</v>
      </c>
      <c r="E718" s="1" t="s">
        <v>221</v>
      </c>
      <c r="F718" s="1" t="s">
        <v>3824</v>
      </c>
      <c r="M718" s="1" t="s">
        <v>3825</v>
      </c>
      <c r="N718" s="1" t="s">
        <v>7</v>
      </c>
      <c r="Q718" s="1" t="s">
        <v>3826</v>
      </c>
    </row>
    <row r="719" spans="3:17" ht="10.5">
      <c r="C719" s="1" t="s">
        <v>3827</v>
      </c>
      <c r="D719" s="1" t="s">
        <v>3828</v>
      </c>
      <c r="E719" s="1" t="s">
        <v>3938</v>
      </c>
      <c r="F719" s="1" t="s">
        <v>3829</v>
      </c>
      <c r="M719" s="1" t="s">
        <v>3830</v>
      </c>
      <c r="N719" s="1" t="s">
        <v>7</v>
      </c>
      <c r="Q719" s="1" t="s">
        <v>3831</v>
      </c>
    </row>
    <row r="720" spans="3:18" ht="10.5">
      <c r="C720" s="1" t="s">
        <v>3832</v>
      </c>
      <c r="D720" s="1" t="s">
        <v>394</v>
      </c>
      <c r="E720" s="1" t="s">
        <v>120</v>
      </c>
      <c r="F720" s="1" t="s">
        <v>3834</v>
      </c>
      <c r="H720" s="1" t="s">
        <v>3833</v>
      </c>
      <c r="M720" s="1" t="s">
        <v>3835</v>
      </c>
      <c r="N720" s="1" t="s">
        <v>1870</v>
      </c>
      <c r="O720" s="1" t="s">
        <v>3016</v>
      </c>
      <c r="Q720" s="1" t="str">
        <f>"+Marin"</f>
        <v>+Marin</v>
      </c>
      <c r="R720" s="1" t="s">
        <v>3836</v>
      </c>
    </row>
    <row r="721" spans="3:17" ht="10.5">
      <c r="C721" s="1" t="s">
        <v>3837</v>
      </c>
      <c r="D721" s="1" t="s">
        <v>3693</v>
      </c>
      <c r="E721" s="1" t="s">
        <v>221</v>
      </c>
      <c r="H721" s="1" t="s">
        <v>240</v>
      </c>
      <c r="J721" s="1" t="str">
        <f>"+Jean"</f>
        <v>+Jean</v>
      </c>
      <c r="K721" s="1" t="s">
        <v>3838</v>
      </c>
      <c r="M721" s="1" t="s">
        <v>3944</v>
      </c>
      <c r="N721" s="1" t="s">
        <v>7</v>
      </c>
      <c r="Q721" s="1" t="s">
        <v>3839</v>
      </c>
    </row>
    <row r="722" spans="3:17" ht="10.5">
      <c r="C722" s="1" t="s">
        <v>3840</v>
      </c>
      <c r="D722" s="1" t="s">
        <v>2422</v>
      </c>
      <c r="E722" s="1" t="s">
        <v>202</v>
      </c>
      <c r="G722" s="1" t="s">
        <v>3016</v>
      </c>
      <c r="J722" s="1" t="s">
        <v>66</v>
      </c>
      <c r="K722" s="1" t="s">
        <v>3841</v>
      </c>
      <c r="M722" s="1" t="s">
        <v>4045</v>
      </c>
      <c r="N722" s="1" t="s">
        <v>19</v>
      </c>
      <c r="Q722" s="1" t="s">
        <v>4046</v>
      </c>
    </row>
    <row r="723" spans="3:18" ht="10.5">
      <c r="C723" s="1" t="s">
        <v>4047</v>
      </c>
      <c r="D723" s="1" t="s">
        <v>350</v>
      </c>
      <c r="E723" s="1" t="s">
        <v>227</v>
      </c>
      <c r="J723" s="1" t="s">
        <v>120</v>
      </c>
      <c r="K723" s="1" t="s">
        <v>4252</v>
      </c>
      <c r="M723" s="1" t="s">
        <v>1840</v>
      </c>
      <c r="N723" s="1" t="s">
        <v>7</v>
      </c>
      <c r="Q723" s="1" t="s">
        <v>4253</v>
      </c>
      <c r="R723" s="1" t="s">
        <v>4254</v>
      </c>
    </row>
    <row r="724" spans="3:18" ht="10.5">
      <c r="C724" s="1" t="s">
        <v>4255</v>
      </c>
      <c r="D724" s="1" t="s">
        <v>2860</v>
      </c>
      <c r="E724" s="1" t="s">
        <v>197</v>
      </c>
      <c r="J724" s="1" t="s">
        <v>197</v>
      </c>
      <c r="K724" s="1" t="s">
        <v>3958</v>
      </c>
      <c r="M724" s="1" t="s">
        <v>4256</v>
      </c>
      <c r="N724" s="1" t="s">
        <v>233</v>
      </c>
      <c r="P724" s="1" t="s">
        <v>4257</v>
      </c>
      <c r="Q724" s="1" t="str">
        <f>"+René"</f>
        <v>+René</v>
      </c>
      <c r="R724" s="1" t="s">
        <v>4258</v>
      </c>
    </row>
    <row r="725" spans="3:18" ht="10.5">
      <c r="C725" s="1" t="s">
        <v>4259</v>
      </c>
      <c r="D725" s="1" t="s">
        <v>119</v>
      </c>
      <c r="E725" s="1" t="s">
        <v>1612</v>
      </c>
      <c r="J725" s="1" t="str">
        <f>"+Pierre"</f>
        <v>+Pierre</v>
      </c>
      <c r="K725" s="1" t="s">
        <v>4260</v>
      </c>
      <c r="M725" s="1" t="s">
        <v>4261</v>
      </c>
      <c r="N725" s="1" t="s">
        <v>7</v>
      </c>
      <c r="Q725" s="1" t="s">
        <v>3938</v>
      </c>
      <c r="R725" s="1" t="s">
        <v>4262</v>
      </c>
    </row>
    <row r="726" spans="3:17" ht="10.5">
      <c r="C726" s="1" t="s">
        <v>4263</v>
      </c>
      <c r="D726" s="1" t="s">
        <v>1524</v>
      </c>
      <c r="E726" s="1" t="s">
        <v>3938</v>
      </c>
      <c r="F726" s="1" t="s">
        <v>4264</v>
      </c>
      <c r="H726" s="1" t="s">
        <v>866</v>
      </c>
      <c r="M726" s="1" t="s">
        <v>4265</v>
      </c>
      <c r="N726" s="1" t="s">
        <v>7</v>
      </c>
      <c r="P726" s="1" t="s">
        <v>4266</v>
      </c>
      <c r="Q726" s="1" t="s">
        <v>4267</v>
      </c>
    </row>
    <row r="727" spans="3:18" ht="10.5">
      <c r="C727" s="1" t="s">
        <v>4268</v>
      </c>
      <c r="D727" s="1" t="s">
        <v>4269</v>
      </c>
      <c r="E727" s="1" t="s">
        <v>3938</v>
      </c>
      <c r="G727" s="1" t="s">
        <v>3016</v>
      </c>
      <c r="J727" s="1" t="str">
        <f>"+François"</f>
        <v>+François</v>
      </c>
      <c r="K727" s="1" t="str">
        <f>"+VINCENT Marguerite"</f>
        <v>+VINCENT Marguerite</v>
      </c>
      <c r="M727" s="1" t="s">
        <v>4270</v>
      </c>
      <c r="N727" s="1" t="s">
        <v>1564</v>
      </c>
      <c r="Q727" s="1" t="str">
        <f>"+Honoré"</f>
        <v>+Honoré</v>
      </c>
      <c r="R727" s="1" t="s">
        <v>4271</v>
      </c>
    </row>
    <row r="728" spans="3:17" ht="10.5">
      <c r="C728" s="1" t="s">
        <v>4272</v>
      </c>
      <c r="D728" s="1" t="s">
        <v>786</v>
      </c>
      <c r="E728" s="1" t="s">
        <v>202</v>
      </c>
      <c r="G728" s="1" t="s">
        <v>3016</v>
      </c>
      <c r="J728" s="1" t="str">
        <f>"+Jean"</f>
        <v>+Jean</v>
      </c>
      <c r="K728" s="1" t="s">
        <v>4273</v>
      </c>
      <c r="M728" s="1" t="s">
        <v>3675</v>
      </c>
      <c r="N728" s="1" t="s">
        <v>196</v>
      </c>
      <c r="Q728" s="1" t="s">
        <v>4274</v>
      </c>
    </row>
    <row r="729" spans="3:17" ht="10.5">
      <c r="C729" s="1" t="s">
        <v>4275</v>
      </c>
      <c r="D729" s="1" t="s">
        <v>2429</v>
      </c>
      <c r="E729" s="1" t="s">
        <v>120</v>
      </c>
      <c r="F729" s="1" t="s">
        <v>4276</v>
      </c>
      <c r="H729" s="1" t="s">
        <v>660</v>
      </c>
      <c r="M729" s="1" t="s">
        <v>1145</v>
      </c>
      <c r="N729" s="1" t="s">
        <v>96</v>
      </c>
      <c r="Q729" s="1" t="s">
        <v>4277</v>
      </c>
    </row>
    <row r="730" spans="3:17" ht="10.5">
      <c r="C730" s="1" t="s">
        <v>4278</v>
      </c>
      <c r="D730" s="1" t="s">
        <v>223</v>
      </c>
      <c r="E730" s="1" t="s">
        <v>120</v>
      </c>
      <c r="F730" s="1" t="s">
        <v>4279</v>
      </c>
      <c r="H730" s="1" t="s">
        <v>3534</v>
      </c>
      <c r="M730" s="1" t="s">
        <v>4280</v>
      </c>
      <c r="N730" s="1" t="s">
        <v>4281</v>
      </c>
      <c r="P730" s="1" t="s">
        <v>2590</v>
      </c>
      <c r="Q730" s="1" t="s">
        <v>4282</v>
      </c>
    </row>
    <row r="731" spans="3:18" ht="10.5">
      <c r="C731" s="1" t="s">
        <v>4283</v>
      </c>
      <c r="D731" s="1" t="s">
        <v>4284</v>
      </c>
      <c r="E731" s="1" t="s">
        <v>66</v>
      </c>
      <c r="F731" s="1" t="s">
        <v>4285</v>
      </c>
      <c r="M731" s="1" t="s">
        <v>1145</v>
      </c>
      <c r="N731" s="1" t="s">
        <v>7</v>
      </c>
      <c r="Q731" s="1" t="str">
        <f>"+René"</f>
        <v>+René</v>
      </c>
      <c r="R731" s="1" t="s">
        <v>4286</v>
      </c>
    </row>
    <row r="732" spans="3:18" ht="10.5">
      <c r="C732" s="1" t="s">
        <v>4287</v>
      </c>
      <c r="D732" s="1" t="s">
        <v>4288</v>
      </c>
      <c r="E732" s="1" t="s">
        <v>226</v>
      </c>
      <c r="G732" s="1" t="s">
        <v>3016</v>
      </c>
      <c r="J732" s="1" t="s">
        <v>120</v>
      </c>
      <c r="K732" s="1" t="s">
        <v>4289</v>
      </c>
      <c r="M732" s="1" t="s">
        <v>4087</v>
      </c>
      <c r="N732" s="1" t="s">
        <v>7</v>
      </c>
      <c r="O732" s="1" t="s">
        <v>3016</v>
      </c>
      <c r="Q732" s="1" t="s">
        <v>202</v>
      </c>
      <c r="R732" s="1" t="str">
        <f>"+GRIFFIER Marie"</f>
        <v>+GRIFFIER Marie</v>
      </c>
    </row>
    <row r="733" spans="3:18" ht="10.5">
      <c r="C733" s="1" t="s">
        <v>4088</v>
      </c>
      <c r="D733" s="1" t="s">
        <v>3446</v>
      </c>
      <c r="E733" s="1" t="s">
        <v>3938</v>
      </c>
      <c r="J733" s="1" t="str">
        <f>"+Jacques"</f>
        <v>+Jacques</v>
      </c>
      <c r="K733" s="1" t="str">
        <f>"+NAUDIN Françoise"</f>
        <v>+NAUDIN Françoise</v>
      </c>
      <c r="M733" s="1" t="s">
        <v>4089</v>
      </c>
      <c r="N733" s="1" t="s">
        <v>19</v>
      </c>
      <c r="Q733" s="1" t="s">
        <v>1101</v>
      </c>
      <c r="R733" s="1" t="s">
        <v>4090</v>
      </c>
    </row>
    <row r="734" spans="3:17" ht="10.5">
      <c r="C734" s="1" t="s">
        <v>4091</v>
      </c>
      <c r="D734" s="1" t="s">
        <v>2195</v>
      </c>
      <c r="E734" s="1" t="s">
        <v>330</v>
      </c>
      <c r="F734" s="1" t="s">
        <v>4092</v>
      </c>
      <c r="M734" s="1" t="s">
        <v>4093</v>
      </c>
      <c r="N734" s="1" t="s">
        <v>340</v>
      </c>
      <c r="Q734" s="1" t="s">
        <v>4094</v>
      </c>
    </row>
    <row r="735" spans="3:17" ht="10.5">
      <c r="C735" s="1" t="s">
        <v>3895</v>
      </c>
      <c r="D735" s="1" t="s">
        <v>970</v>
      </c>
      <c r="E735" s="1" t="s">
        <v>227</v>
      </c>
      <c r="F735" s="1" t="s">
        <v>3896</v>
      </c>
      <c r="M735" s="1" t="s">
        <v>2195</v>
      </c>
      <c r="N735" s="1" t="s">
        <v>7</v>
      </c>
      <c r="Q735" s="1" t="s">
        <v>3897</v>
      </c>
    </row>
    <row r="736" spans="3:18" ht="10.5">
      <c r="C736" s="1" t="s">
        <v>3895</v>
      </c>
      <c r="D736" s="1" t="s">
        <v>258</v>
      </c>
      <c r="E736" s="1" t="s">
        <v>1847</v>
      </c>
      <c r="J736" s="1" t="s">
        <v>522</v>
      </c>
      <c r="K736" s="1" t="str">
        <f>"+DOUSSIN Marguerite"</f>
        <v>+DOUSSIN Marguerite</v>
      </c>
      <c r="M736" s="1" t="s">
        <v>1486</v>
      </c>
      <c r="N736" s="1" t="s">
        <v>7</v>
      </c>
      <c r="Q736" s="1" t="str">
        <f>"+Jacques"</f>
        <v>+Jacques</v>
      </c>
      <c r="R736" s="1" t="s">
        <v>3898</v>
      </c>
    </row>
    <row r="737" spans="3:18" ht="10.5">
      <c r="C737" s="1" t="s">
        <v>3899</v>
      </c>
      <c r="D737" s="1" t="s">
        <v>2115</v>
      </c>
      <c r="E737" s="1" t="s">
        <v>221</v>
      </c>
      <c r="F737" s="1" t="s">
        <v>3900</v>
      </c>
      <c r="M737" s="1" t="s">
        <v>1920</v>
      </c>
      <c r="N737" s="1" t="s">
        <v>7</v>
      </c>
      <c r="Q737" s="1" t="str">
        <f>"+Jean"</f>
        <v>+Jean</v>
      </c>
      <c r="R737" s="1" t="s">
        <v>3901</v>
      </c>
    </row>
    <row r="738" spans="3:18" ht="10.5">
      <c r="C738" s="1" t="s">
        <v>3902</v>
      </c>
      <c r="D738" s="1" t="s">
        <v>3903</v>
      </c>
      <c r="E738" s="1" t="s">
        <v>202</v>
      </c>
      <c r="J738" s="1" t="s">
        <v>3938</v>
      </c>
      <c r="K738" s="1" t="s">
        <v>3904</v>
      </c>
      <c r="M738" s="1" t="s">
        <v>3905</v>
      </c>
      <c r="N738" s="1" t="s">
        <v>3010</v>
      </c>
      <c r="Q738" s="1" t="str">
        <f>"+Pierre"</f>
        <v>+Pierre</v>
      </c>
      <c r="R738" s="1" t="s">
        <v>3906</v>
      </c>
    </row>
    <row r="739" spans="3:18" ht="10.5">
      <c r="C739" s="1" t="s">
        <v>3907</v>
      </c>
      <c r="D739" s="1" t="s">
        <v>3675</v>
      </c>
      <c r="E739" s="1" t="s">
        <v>522</v>
      </c>
      <c r="G739" s="1" t="s">
        <v>3016</v>
      </c>
      <c r="I739" s="1" t="s">
        <v>3210</v>
      </c>
      <c r="J739" s="1" t="str">
        <f>"+François"</f>
        <v>+François</v>
      </c>
      <c r="K739" s="1" t="s">
        <v>3908</v>
      </c>
      <c r="M739" s="1" t="s">
        <v>1233</v>
      </c>
      <c r="N739" s="1" t="s">
        <v>7</v>
      </c>
      <c r="O739" s="1" t="s">
        <v>3016</v>
      </c>
      <c r="Q739" s="1" t="str">
        <f>"+Louis"</f>
        <v>+Louis</v>
      </c>
      <c r="R739" s="1" t="s">
        <v>3909</v>
      </c>
    </row>
    <row r="740" spans="3:18" ht="10.5">
      <c r="C740" s="1" t="s">
        <v>3910</v>
      </c>
      <c r="D740" s="1" t="s">
        <v>140</v>
      </c>
      <c r="E740" s="1" t="s">
        <v>221</v>
      </c>
      <c r="H740" s="1" t="s">
        <v>3114</v>
      </c>
      <c r="J740" s="1" t="s">
        <v>202</v>
      </c>
      <c r="K740" s="1" t="s">
        <v>3911</v>
      </c>
      <c r="L740" s="1" t="s">
        <v>3912</v>
      </c>
      <c r="M740" s="1" t="s">
        <v>3913</v>
      </c>
      <c r="N740" s="1" t="s">
        <v>96</v>
      </c>
      <c r="Q740" s="1" t="str">
        <f>"+Mathurin"</f>
        <v>+Mathurin</v>
      </c>
      <c r="R740" s="1" t="s">
        <v>3914</v>
      </c>
    </row>
    <row r="741" spans="3:18" ht="10.5">
      <c r="C741" s="1" t="s">
        <v>3915</v>
      </c>
      <c r="D741" s="1" t="s">
        <v>2541</v>
      </c>
      <c r="E741" s="1" t="s">
        <v>202</v>
      </c>
      <c r="G741" s="1" t="s">
        <v>3111</v>
      </c>
      <c r="H741" s="1" t="s">
        <v>660</v>
      </c>
      <c r="I741" s="1" t="s">
        <v>2772</v>
      </c>
      <c r="J741" s="1" t="s">
        <v>3938</v>
      </c>
      <c r="K741" s="1" t="s">
        <v>2075</v>
      </c>
      <c r="M741" s="1" t="s">
        <v>119</v>
      </c>
      <c r="N741" s="1" t="s">
        <v>233</v>
      </c>
      <c r="Q741" s="1" t="str">
        <f>"+Pierre"</f>
        <v>+Pierre</v>
      </c>
      <c r="R741" s="1" t="s">
        <v>1776</v>
      </c>
    </row>
    <row r="742" spans="3:18" ht="10.5">
      <c r="C742" s="1" t="s">
        <v>3916</v>
      </c>
      <c r="D742" s="1" t="s">
        <v>630</v>
      </c>
      <c r="E742" s="1" t="s">
        <v>221</v>
      </c>
      <c r="G742" s="1" t="s">
        <v>3016</v>
      </c>
      <c r="H742" s="1" t="s">
        <v>3917</v>
      </c>
      <c r="J742" s="1" t="str">
        <f>"+Jean"</f>
        <v>+Jean</v>
      </c>
      <c r="K742" s="1" t="s">
        <v>2703</v>
      </c>
      <c r="M742" s="1" t="s">
        <v>1183</v>
      </c>
      <c r="N742" s="1" t="s">
        <v>7</v>
      </c>
      <c r="O742" s="1" t="s">
        <v>3016</v>
      </c>
      <c r="P742" s="1" t="s">
        <v>3918</v>
      </c>
      <c r="Q742" s="1" t="s">
        <v>120</v>
      </c>
      <c r="R742" s="1" t="s">
        <v>3919</v>
      </c>
    </row>
    <row r="743" spans="3:19" ht="10.5">
      <c r="C743" s="1" t="s">
        <v>3920</v>
      </c>
      <c r="D743" s="1" t="s">
        <v>3921</v>
      </c>
      <c r="E743" s="1" t="s">
        <v>221</v>
      </c>
      <c r="M743" s="1" t="s">
        <v>1020</v>
      </c>
      <c r="N743" s="1" t="s">
        <v>768</v>
      </c>
      <c r="S743" s="1" t="s">
        <v>3922</v>
      </c>
    </row>
    <row r="744" spans="3:18" ht="10.5">
      <c r="C744" s="1" t="s">
        <v>3923</v>
      </c>
      <c r="D744" s="1" t="s">
        <v>1840</v>
      </c>
      <c r="E744" s="1" t="s">
        <v>202</v>
      </c>
      <c r="G744" s="1" t="s">
        <v>3016</v>
      </c>
      <c r="I744" s="1" t="s">
        <v>371</v>
      </c>
      <c r="J744" s="1" t="str">
        <f>"+François"</f>
        <v>+François</v>
      </c>
      <c r="K744" s="1" t="s">
        <v>3924</v>
      </c>
      <c r="M744" s="1" t="s">
        <v>397</v>
      </c>
      <c r="N744" s="1" t="s">
        <v>1436</v>
      </c>
      <c r="Q744" s="1" t="str">
        <f>"+Jean"</f>
        <v>+Jean</v>
      </c>
      <c r="R744" s="1" t="s">
        <v>3925</v>
      </c>
    </row>
    <row r="745" spans="3:19" ht="10.5">
      <c r="C745" s="1" t="s">
        <v>3926</v>
      </c>
      <c r="D745" s="1" t="s">
        <v>403</v>
      </c>
      <c r="E745" s="1" t="s">
        <v>202</v>
      </c>
      <c r="G745" s="1" t="s">
        <v>3016</v>
      </c>
      <c r="H745" s="1" t="s">
        <v>3396</v>
      </c>
      <c r="J745" s="1" t="str">
        <f>"+Pierre"</f>
        <v>+Pierre</v>
      </c>
      <c r="K745" s="1" t="s">
        <v>3927</v>
      </c>
      <c r="L745" s="1" t="s">
        <v>3928</v>
      </c>
      <c r="M745" s="1" t="s">
        <v>2171</v>
      </c>
      <c r="N745" s="1" t="s">
        <v>4281</v>
      </c>
      <c r="O745" s="1" t="s">
        <v>3111</v>
      </c>
      <c r="P745" s="1" t="s">
        <v>2167</v>
      </c>
      <c r="R745" s="1" t="s">
        <v>3929</v>
      </c>
      <c r="S745" s="1" t="s">
        <v>3930</v>
      </c>
    </row>
    <row r="746" spans="3:18" ht="10.5">
      <c r="C746" s="1" t="s">
        <v>3931</v>
      </c>
      <c r="D746" s="1" t="s">
        <v>3932</v>
      </c>
      <c r="E746" s="1" t="s">
        <v>227</v>
      </c>
      <c r="G746" s="1" t="s">
        <v>3111</v>
      </c>
      <c r="J746" s="1" t="str">
        <f>"+René"</f>
        <v>+René</v>
      </c>
      <c r="K746" s="1" t="s">
        <v>3933</v>
      </c>
      <c r="M746" s="1" t="s">
        <v>893</v>
      </c>
      <c r="N746" s="1" t="s">
        <v>186</v>
      </c>
      <c r="O746" s="1" t="s">
        <v>3111</v>
      </c>
      <c r="Q746" s="1" t="s">
        <v>330</v>
      </c>
      <c r="R746" s="1" t="s">
        <v>3934</v>
      </c>
    </row>
    <row r="747" spans="3:17" ht="10.5">
      <c r="C747" s="1" t="s">
        <v>3935</v>
      </c>
      <c r="D747" s="1" t="s">
        <v>988</v>
      </c>
      <c r="E747" s="1" t="s">
        <v>202</v>
      </c>
      <c r="I747" s="1" t="s">
        <v>2448</v>
      </c>
      <c r="J747" s="1" t="s">
        <v>239</v>
      </c>
      <c r="K747" s="1" t="s">
        <v>3519</v>
      </c>
      <c r="M747" s="1" t="s">
        <v>786</v>
      </c>
      <c r="N747" s="1" t="s">
        <v>7</v>
      </c>
      <c r="Q747" s="1" t="s">
        <v>3936</v>
      </c>
    </row>
    <row r="748" spans="3:18" ht="10.5">
      <c r="C748" s="1" t="s">
        <v>3937</v>
      </c>
      <c r="D748" s="1" t="s">
        <v>3386</v>
      </c>
      <c r="E748" s="1" t="s">
        <v>330</v>
      </c>
      <c r="J748" s="1" t="s">
        <v>330</v>
      </c>
      <c r="K748" s="1" t="s">
        <v>931</v>
      </c>
      <c r="M748" s="1" t="s">
        <v>1674</v>
      </c>
      <c r="N748" s="1" t="s">
        <v>233</v>
      </c>
      <c r="O748" s="1" t="s">
        <v>3016</v>
      </c>
      <c r="Q748" s="1" t="str">
        <f>"+Jacques"</f>
        <v>+Jacques</v>
      </c>
      <c r="R748" s="1" t="s">
        <v>4145</v>
      </c>
    </row>
    <row r="749" spans="3:18" ht="10.5">
      <c r="C749" s="1" t="s">
        <v>4146</v>
      </c>
      <c r="D749" s="1" t="s">
        <v>1106</v>
      </c>
      <c r="E749" s="1" t="s">
        <v>330</v>
      </c>
      <c r="J749" s="1" t="s">
        <v>424</v>
      </c>
      <c r="K749" s="1" t="str">
        <f>"+BARA Françoise"</f>
        <v>+BARA Françoise</v>
      </c>
      <c r="M749" s="1" t="s">
        <v>4147</v>
      </c>
      <c r="N749" s="1" t="s">
        <v>4281</v>
      </c>
      <c r="P749" s="1" t="s">
        <v>4148</v>
      </c>
      <c r="Q749" s="1" t="s">
        <v>4347</v>
      </c>
      <c r="R749" s="1" t="s">
        <v>4348</v>
      </c>
    </row>
    <row r="750" spans="3:18" ht="10.5">
      <c r="C750" s="1" t="s">
        <v>4349</v>
      </c>
      <c r="D750" s="1" t="s">
        <v>946</v>
      </c>
      <c r="E750" s="1" t="s">
        <v>281</v>
      </c>
      <c r="J750" s="1" t="s">
        <v>197</v>
      </c>
      <c r="K750" s="1" t="s">
        <v>1438</v>
      </c>
      <c r="M750" s="1" t="s">
        <v>3769</v>
      </c>
      <c r="N750" s="1" t="s">
        <v>233</v>
      </c>
      <c r="O750" s="1" t="s">
        <v>3111</v>
      </c>
      <c r="Q750" s="1" t="s">
        <v>4350</v>
      </c>
      <c r="R750" s="1" t="s">
        <v>4351</v>
      </c>
    </row>
    <row r="751" spans="3:17" ht="10.5">
      <c r="C751" s="1" t="s">
        <v>4352</v>
      </c>
      <c r="D751" s="1" t="s">
        <v>195</v>
      </c>
      <c r="E751" s="1" t="s">
        <v>202</v>
      </c>
      <c r="M751" s="1" t="s">
        <v>4353</v>
      </c>
      <c r="N751" s="1" t="s">
        <v>233</v>
      </c>
      <c r="Q751" s="1" t="s">
        <v>4354</v>
      </c>
    </row>
    <row r="752" spans="3:18" ht="10.5">
      <c r="C752" s="1" t="s">
        <v>4355</v>
      </c>
      <c r="D752" s="1" t="s">
        <v>4356</v>
      </c>
      <c r="E752" s="1" t="s">
        <v>202</v>
      </c>
      <c r="F752" s="1" t="s">
        <v>4357</v>
      </c>
      <c r="I752" s="1" t="s">
        <v>1861</v>
      </c>
      <c r="M752" s="1" t="s">
        <v>4358</v>
      </c>
      <c r="N752" s="1" t="s">
        <v>233</v>
      </c>
      <c r="O752" s="1" t="s">
        <v>3016</v>
      </c>
      <c r="Q752" s="1" t="s">
        <v>424</v>
      </c>
      <c r="R752" s="1" t="s">
        <v>4359</v>
      </c>
    </row>
    <row r="753" spans="3:18" ht="10.5">
      <c r="C753" s="1" t="s">
        <v>4355</v>
      </c>
      <c r="D753" s="1" t="s">
        <v>3932</v>
      </c>
      <c r="E753" s="1" t="s">
        <v>202</v>
      </c>
      <c r="J753" s="1" t="s">
        <v>202</v>
      </c>
      <c r="K753" s="1" t="str">
        <f>"+NAYRAULT Marie"</f>
        <v>+NAYRAULT Marie</v>
      </c>
      <c r="M753" s="1" t="s">
        <v>4360</v>
      </c>
      <c r="N753" s="1" t="s">
        <v>4281</v>
      </c>
      <c r="Q753" s="1" t="s">
        <v>202</v>
      </c>
      <c r="R753" s="1" t="str">
        <f>"+MESMEAU Antoinette"</f>
        <v>+MESMEAU Antoinette</v>
      </c>
    </row>
    <row r="754" spans="3:18" ht="10.5">
      <c r="C754" s="1" t="s">
        <v>4361</v>
      </c>
      <c r="D754" s="1" t="s">
        <v>4362</v>
      </c>
      <c r="E754" s="1" t="s">
        <v>227</v>
      </c>
      <c r="G754" s="1" t="s">
        <v>3111</v>
      </c>
      <c r="J754" s="1" t="str">
        <f>"+René"</f>
        <v>+René</v>
      </c>
      <c r="K754" s="1" t="s">
        <v>4363</v>
      </c>
      <c r="M754" s="1" t="s">
        <v>1674</v>
      </c>
      <c r="N754" s="1" t="s">
        <v>1482</v>
      </c>
      <c r="O754" s="1" t="s">
        <v>3111</v>
      </c>
      <c r="Q754" s="1" t="str">
        <f>"+Jacques"</f>
        <v>+Jacques</v>
      </c>
      <c r="R754" s="1" t="str">
        <f>"+CHABOSSEAU Marie"</f>
        <v>+CHABOSSEAU Marie</v>
      </c>
    </row>
    <row r="755" spans="3:18" ht="10.5">
      <c r="C755" s="1" t="s">
        <v>4364</v>
      </c>
      <c r="D755" s="1" t="s">
        <v>2007</v>
      </c>
      <c r="E755" s="1" t="s">
        <v>2008</v>
      </c>
      <c r="J755" s="1" t="s">
        <v>330</v>
      </c>
      <c r="K755" s="1" t="s">
        <v>4365</v>
      </c>
      <c r="M755" s="1" t="s">
        <v>4366</v>
      </c>
      <c r="N755" s="1" t="s">
        <v>7</v>
      </c>
      <c r="Q755" s="1" t="s">
        <v>330</v>
      </c>
      <c r="R755" s="1" t="s">
        <v>1887</v>
      </c>
    </row>
    <row r="756" spans="3:18" ht="10.5">
      <c r="C756" s="1" t="s">
        <v>4364</v>
      </c>
      <c r="D756" s="1" t="s">
        <v>4367</v>
      </c>
      <c r="E756" s="1" t="s">
        <v>120</v>
      </c>
      <c r="J756" s="1" t="s">
        <v>120</v>
      </c>
      <c r="K756" s="1" t="s">
        <v>4368</v>
      </c>
      <c r="M756" s="1" t="s">
        <v>978</v>
      </c>
      <c r="N756" s="1" t="s">
        <v>7</v>
      </c>
      <c r="Q756" s="1" t="s">
        <v>197</v>
      </c>
      <c r="R756" s="1" t="s">
        <v>3904</v>
      </c>
    </row>
    <row r="757" spans="3:18" ht="10.5">
      <c r="C757" s="1" t="s">
        <v>4369</v>
      </c>
      <c r="D757" s="1" t="s">
        <v>1115</v>
      </c>
      <c r="E757" s="1" t="s">
        <v>197</v>
      </c>
      <c r="H757" s="1" t="s">
        <v>3687</v>
      </c>
      <c r="J757" s="1" t="s">
        <v>197</v>
      </c>
      <c r="K757" s="1" t="s">
        <v>3904</v>
      </c>
      <c r="M757" s="1" t="s">
        <v>394</v>
      </c>
      <c r="N757" s="1" t="s">
        <v>555</v>
      </c>
      <c r="Q757" s="1" t="str">
        <f>"+Jean"</f>
        <v>+Jean</v>
      </c>
      <c r="R757" s="1" t="s">
        <v>1133</v>
      </c>
    </row>
    <row r="758" spans="3:18" ht="10.5">
      <c r="C758" s="1" t="s">
        <v>4370</v>
      </c>
      <c r="D758" s="1" t="s">
        <v>4371</v>
      </c>
      <c r="E758" s="1" t="s">
        <v>202</v>
      </c>
      <c r="G758" s="1" t="s">
        <v>3016</v>
      </c>
      <c r="J758" s="1" t="str">
        <f>"+Pierre"</f>
        <v>+Pierre</v>
      </c>
      <c r="K758" s="1" t="s">
        <v>4372</v>
      </c>
      <c r="M758" s="1" t="s">
        <v>3944</v>
      </c>
      <c r="N758" s="1" t="s">
        <v>233</v>
      </c>
      <c r="Q758" s="1" t="s">
        <v>221</v>
      </c>
      <c r="R758" s="1" t="s">
        <v>42</v>
      </c>
    </row>
    <row r="759" spans="3:18" ht="10.5">
      <c r="C759" s="1" t="s">
        <v>4370</v>
      </c>
      <c r="D759" s="1" t="s">
        <v>1106</v>
      </c>
      <c r="E759" s="1" t="s">
        <v>227</v>
      </c>
      <c r="I759" s="1" t="s">
        <v>4373</v>
      </c>
      <c r="J759" s="1" t="str">
        <f>"+Jean"</f>
        <v>+Jean</v>
      </c>
      <c r="K759" s="1" t="str">
        <f>"--- Jeanne"</f>
        <v>--- Jeanne</v>
      </c>
      <c r="M759" s="1" t="s">
        <v>2422</v>
      </c>
      <c r="N759" s="1" t="s">
        <v>233</v>
      </c>
      <c r="Q759" s="1" t="s">
        <v>66</v>
      </c>
      <c r="R759" s="1" t="s">
        <v>4374</v>
      </c>
    </row>
    <row r="760" spans="3:18" ht="10.5">
      <c r="C760" s="1" t="s">
        <v>4375</v>
      </c>
      <c r="D760" s="1" t="s">
        <v>1920</v>
      </c>
      <c r="E760" s="1" t="s">
        <v>221</v>
      </c>
      <c r="G760" s="1" t="s">
        <v>3016</v>
      </c>
      <c r="H760" s="1" t="s">
        <v>660</v>
      </c>
      <c r="I760" s="1" t="s">
        <v>2448</v>
      </c>
      <c r="J760" s="1" t="s">
        <v>202</v>
      </c>
      <c r="K760" s="1" t="s">
        <v>4376</v>
      </c>
      <c r="M760" s="1" t="s">
        <v>1121</v>
      </c>
      <c r="N760" s="1" t="s">
        <v>340</v>
      </c>
      <c r="O760" s="1" t="s">
        <v>3111</v>
      </c>
      <c r="Q760" s="1" t="s">
        <v>221</v>
      </c>
      <c r="R760" s="1" t="s">
        <v>4377</v>
      </c>
    </row>
    <row r="761" spans="3:17" ht="10.5">
      <c r="C761" s="1" t="s">
        <v>4375</v>
      </c>
      <c r="D761" s="1" t="s">
        <v>595</v>
      </c>
      <c r="E761" s="1" t="s">
        <v>221</v>
      </c>
      <c r="F761" s="1" t="s">
        <v>4379</v>
      </c>
      <c r="H761" s="1" t="s">
        <v>4378</v>
      </c>
      <c r="M761" s="1" t="s">
        <v>4380</v>
      </c>
      <c r="N761" s="1" t="s">
        <v>7</v>
      </c>
      <c r="Q761" s="1" t="s">
        <v>4381</v>
      </c>
    </row>
    <row r="762" spans="3:17" ht="10.5">
      <c r="C762" s="1" t="s">
        <v>4382</v>
      </c>
      <c r="D762" s="1" t="s">
        <v>394</v>
      </c>
      <c r="E762" s="1" t="s">
        <v>120</v>
      </c>
      <c r="G762" s="1" t="s">
        <v>3016</v>
      </c>
      <c r="J762" s="1" t="s">
        <v>4383</v>
      </c>
      <c r="K762" s="1" t="str">
        <f>"+GOUDEAU Marie"</f>
        <v>+GOUDEAU Marie</v>
      </c>
      <c r="M762" s="1" t="s">
        <v>1145</v>
      </c>
      <c r="N762" s="1" t="s">
        <v>7</v>
      </c>
      <c r="Q762" s="1" t="s">
        <v>4384</v>
      </c>
    </row>
    <row r="763" spans="3:18" ht="10.5">
      <c r="C763" s="1" t="s">
        <v>4385</v>
      </c>
      <c r="D763" s="1" t="s">
        <v>1606</v>
      </c>
      <c r="E763" s="1" t="s">
        <v>221</v>
      </c>
      <c r="F763" s="1" t="s">
        <v>4386</v>
      </c>
      <c r="M763" s="1" t="s">
        <v>991</v>
      </c>
      <c r="N763" s="1" t="s">
        <v>555</v>
      </c>
      <c r="Q763" s="1" t="s">
        <v>202</v>
      </c>
      <c r="R763" s="1" t="str">
        <f>"+GRESS-- Marie"</f>
        <v>+GRESS-- Marie</v>
      </c>
    </row>
    <row r="764" spans="3:18" ht="10.5">
      <c r="C764" s="1" t="s">
        <v>4387</v>
      </c>
      <c r="D764" s="1" t="s">
        <v>1005</v>
      </c>
      <c r="E764" s="1" t="s">
        <v>227</v>
      </c>
      <c r="G764" s="1" t="s">
        <v>3016</v>
      </c>
      <c r="J764" s="1" t="str">
        <f>"+Jean"</f>
        <v>+Jean</v>
      </c>
      <c r="K764" s="1" t="s">
        <v>4388</v>
      </c>
      <c r="M764" s="1" t="s">
        <v>2429</v>
      </c>
      <c r="N764" s="1" t="s">
        <v>2917</v>
      </c>
      <c r="Q764" s="1" t="s">
        <v>120</v>
      </c>
      <c r="R764" s="1" t="str">
        <f>"+CARDINAULT Chaterine"</f>
        <v>+CARDINAULT Chaterine</v>
      </c>
    </row>
    <row r="765" spans="3:19" ht="10.5">
      <c r="C765" s="1" t="s">
        <v>4191</v>
      </c>
      <c r="D765" s="1" t="s">
        <v>3259</v>
      </c>
      <c r="E765" s="1" t="s">
        <v>197</v>
      </c>
      <c r="G765" s="1" t="s">
        <v>3016</v>
      </c>
      <c r="H765" s="1" t="s">
        <v>3917</v>
      </c>
      <c r="J765" s="1" t="str">
        <f>"+François"</f>
        <v>+François</v>
      </c>
      <c r="K765" s="1" t="s">
        <v>4192</v>
      </c>
      <c r="M765" s="1" t="s">
        <v>1693</v>
      </c>
      <c r="N765" s="1" t="s">
        <v>1146</v>
      </c>
      <c r="O765" s="1" t="s">
        <v>3111</v>
      </c>
      <c r="Q765" s="1" t="str">
        <f>"+Ls laboureur"</f>
        <v>+Ls laboureur</v>
      </c>
      <c r="R765" s="1" t="s">
        <v>4193</v>
      </c>
      <c r="S765" s="1" t="s">
        <v>4194</v>
      </c>
    </row>
    <row r="766" spans="3:17" ht="10.5">
      <c r="C766" s="1" t="s">
        <v>4195</v>
      </c>
      <c r="D766" s="1" t="s">
        <v>1477</v>
      </c>
      <c r="E766" s="1" t="s">
        <v>415</v>
      </c>
      <c r="F766" s="1" t="s">
        <v>4196</v>
      </c>
      <c r="M766" s="1" t="s">
        <v>4197</v>
      </c>
      <c r="N766" s="1" t="s">
        <v>7</v>
      </c>
      <c r="Q766" s="1" t="s">
        <v>3995</v>
      </c>
    </row>
    <row r="767" spans="3:18" ht="10.5">
      <c r="C767" s="1" t="s">
        <v>3996</v>
      </c>
      <c r="D767" s="1" t="s">
        <v>1887</v>
      </c>
      <c r="E767" s="1" t="s">
        <v>330</v>
      </c>
      <c r="G767" s="1" t="s">
        <v>3016</v>
      </c>
      <c r="J767" s="1" t="str">
        <f>"+François"</f>
        <v>+François</v>
      </c>
      <c r="K767" s="1" t="s">
        <v>2010</v>
      </c>
      <c r="M767" s="1" t="s">
        <v>1233</v>
      </c>
      <c r="N767" s="1" t="s">
        <v>4281</v>
      </c>
      <c r="Q767" s="1" t="str">
        <f>"+Pierre"</f>
        <v>+Pierre</v>
      </c>
      <c r="R767" s="1" t="s">
        <v>3997</v>
      </c>
    </row>
    <row r="768" spans="3:18" ht="10.5">
      <c r="C768" s="1" t="s">
        <v>3996</v>
      </c>
      <c r="D768" s="1" t="s">
        <v>3998</v>
      </c>
      <c r="E768" s="1" t="s">
        <v>227</v>
      </c>
      <c r="G768" s="1" t="s">
        <v>3016</v>
      </c>
      <c r="J768" s="1" t="str">
        <f>"+Mathurin"</f>
        <v>+Mathurin</v>
      </c>
      <c r="K768" s="1" t="s">
        <v>3999</v>
      </c>
      <c r="M768" s="1" t="s">
        <v>1887</v>
      </c>
      <c r="N768" s="1" t="s">
        <v>7</v>
      </c>
      <c r="O768" s="1" t="s">
        <v>3016</v>
      </c>
      <c r="Q768" s="1" t="str">
        <f>"+François"</f>
        <v>+François</v>
      </c>
      <c r="R768" s="1" t="s">
        <v>2010</v>
      </c>
    </row>
    <row r="769" spans="3:18" ht="10.5">
      <c r="C769" s="1" t="s">
        <v>4000</v>
      </c>
      <c r="D769" s="1" t="s">
        <v>786</v>
      </c>
      <c r="E769" s="1" t="s">
        <v>197</v>
      </c>
      <c r="F769" s="1" t="s">
        <v>4001</v>
      </c>
      <c r="M769" s="1" t="s">
        <v>119</v>
      </c>
      <c r="N769" s="1" t="s">
        <v>4281</v>
      </c>
      <c r="O769" s="1" t="s">
        <v>3111</v>
      </c>
      <c r="Q769" s="1" t="s">
        <v>202</v>
      </c>
      <c r="R769" s="1" t="s">
        <v>4002</v>
      </c>
    </row>
    <row r="770" spans="3:18" ht="10.5">
      <c r="C770" s="1" t="s">
        <v>4003</v>
      </c>
      <c r="D770" s="1" t="s">
        <v>2587</v>
      </c>
      <c r="E770" s="1" t="s">
        <v>221</v>
      </c>
      <c r="G770" s="1" t="s">
        <v>3016</v>
      </c>
      <c r="H770" s="1" t="s">
        <v>3917</v>
      </c>
      <c r="J770" s="1" t="str">
        <f>"+Pierre"</f>
        <v>+Pierre</v>
      </c>
      <c r="K770" s="1" t="str">
        <f>"+LAURENT Marie"</f>
        <v>+LAURENT Marie</v>
      </c>
      <c r="M770" s="1" t="s">
        <v>1194</v>
      </c>
      <c r="N770" s="1" t="s">
        <v>7</v>
      </c>
      <c r="O770" s="1" t="s">
        <v>3111</v>
      </c>
      <c r="Q770" s="1" t="str">
        <f>"+Pierre"</f>
        <v>+Pierre</v>
      </c>
      <c r="R770" s="1" t="s">
        <v>4004</v>
      </c>
    </row>
    <row r="771" spans="3:18" ht="10.5">
      <c r="C771" s="1" t="s">
        <v>4005</v>
      </c>
      <c r="D771" s="1" t="s">
        <v>3932</v>
      </c>
      <c r="E771" s="1" t="s">
        <v>197</v>
      </c>
      <c r="G771" s="1" t="s">
        <v>3016</v>
      </c>
      <c r="H771" s="1" t="s">
        <v>3638</v>
      </c>
      <c r="J771" s="1" t="str">
        <f>"+René"</f>
        <v>+René</v>
      </c>
      <c r="K771" s="1" t="s">
        <v>4006</v>
      </c>
      <c r="M771" s="1" t="s">
        <v>3461</v>
      </c>
      <c r="N771" s="1" t="s">
        <v>7</v>
      </c>
      <c r="Q771" s="1" t="s">
        <v>197</v>
      </c>
      <c r="R771" s="1" t="s">
        <v>4007</v>
      </c>
    </row>
    <row r="772" spans="3:18" ht="10.5">
      <c r="C772" s="1" t="s">
        <v>4008</v>
      </c>
      <c r="D772" s="1" t="s">
        <v>946</v>
      </c>
      <c r="E772" s="1" t="s">
        <v>197</v>
      </c>
      <c r="G772" s="1" t="s">
        <v>3016</v>
      </c>
      <c r="J772" s="1" t="s">
        <v>197</v>
      </c>
      <c r="K772" s="1" t="s">
        <v>1438</v>
      </c>
      <c r="M772" s="1" t="s">
        <v>4009</v>
      </c>
      <c r="N772" s="1" t="s">
        <v>7</v>
      </c>
      <c r="O772" s="1" t="s">
        <v>3016</v>
      </c>
      <c r="P772" s="1" t="s">
        <v>2505</v>
      </c>
      <c r="Q772" s="1" t="str">
        <f>"+Jean"</f>
        <v>+Jean</v>
      </c>
      <c r="R772" s="1" t="str">
        <f>"+LEIGNé Perrine"</f>
        <v>+LEIGNé Perrine</v>
      </c>
    </row>
    <row r="773" spans="3:18" ht="10.5">
      <c r="C773" s="1" t="s">
        <v>4010</v>
      </c>
      <c r="D773" s="1" t="s">
        <v>3412</v>
      </c>
      <c r="E773" s="1" t="s">
        <v>197</v>
      </c>
      <c r="G773" s="1" t="s">
        <v>3016</v>
      </c>
      <c r="J773" s="1" t="str">
        <f>"+Mathurin"</f>
        <v>+Mathurin</v>
      </c>
      <c r="K773" s="1" t="str">
        <f>"+CHERIER Marie"</f>
        <v>+CHERIER Marie</v>
      </c>
      <c r="M773" s="1" t="s">
        <v>4011</v>
      </c>
      <c r="N773" s="1" t="s">
        <v>7</v>
      </c>
      <c r="O773" s="1" t="s">
        <v>3016</v>
      </c>
      <c r="Q773" s="1" t="str">
        <f>"+Pierre"</f>
        <v>+Pierre</v>
      </c>
      <c r="R773" s="1" t="s">
        <v>4012</v>
      </c>
    </row>
    <row r="774" spans="3:18" ht="10.5">
      <c r="C774" s="1" t="s">
        <v>4013</v>
      </c>
      <c r="D774" s="1" t="s">
        <v>4014</v>
      </c>
      <c r="E774" s="1" t="s">
        <v>202</v>
      </c>
      <c r="G774" s="1" t="s">
        <v>3016</v>
      </c>
      <c r="J774" s="1" t="s">
        <v>302</v>
      </c>
      <c r="K774" s="1" t="str">
        <f>"+BOUDRANT Jaquette"</f>
        <v>+BOUDRANT Jaquette</v>
      </c>
      <c r="M774" s="1" t="s">
        <v>943</v>
      </c>
      <c r="N774" s="1" t="s">
        <v>7</v>
      </c>
      <c r="O774" s="1" t="s">
        <v>3016</v>
      </c>
      <c r="Q774" s="1" t="s">
        <v>202</v>
      </c>
      <c r="R774" s="1" t="str">
        <f>"+GAILLARD Marie"</f>
        <v>+GAILLARD Marie</v>
      </c>
    </row>
    <row r="775" spans="3:18" ht="10.5">
      <c r="C775" s="1" t="s">
        <v>4015</v>
      </c>
      <c r="D775" s="1" t="s">
        <v>394</v>
      </c>
      <c r="E775" s="1" t="s">
        <v>227</v>
      </c>
      <c r="G775" s="1" t="s">
        <v>3016</v>
      </c>
      <c r="H775" s="1" t="s">
        <v>4016</v>
      </c>
      <c r="J775" s="1" t="s">
        <v>221</v>
      </c>
      <c r="K775" s="1" t="s">
        <v>4017</v>
      </c>
      <c r="M775" s="1" t="s">
        <v>394</v>
      </c>
      <c r="N775" s="1" t="s">
        <v>19</v>
      </c>
      <c r="O775" s="1" t="s">
        <v>3111</v>
      </c>
      <c r="Q775" s="1" t="s">
        <v>221</v>
      </c>
      <c r="R775" s="1" t="s">
        <v>1133</v>
      </c>
    </row>
    <row r="776" spans="3:18" ht="10.5">
      <c r="C776" s="1" t="s">
        <v>4018</v>
      </c>
      <c r="D776" s="1" t="s">
        <v>1855</v>
      </c>
      <c r="E776" s="1" t="s">
        <v>221</v>
      </c>
      <c r="F776" s="1" t="s">
        <v>4019</v>
      </c>
      <c r="M776" s="1" t="s">
        <v>1233</v>
      </c>
      <c r="N776" s="1" t="s">
        <v>7</v>
      </c>
      <c r="O776" s="1" t="s">
        <v>3111</v>
      </c>
      <c r="Q776" s="1" t="s">
        <v>202</v>
      </c>
      <c r="R776" s="1" t="s">
        <v>4020</v>
      </c>
    </row>
    <row r="777" spans="3:18" ht="10.5">
      <c r="C777" s="1" t="s">
        <v>4021</v>
      </c>
      <c r="D777" s="1" t="s">
        <v>2996</v>
      </c>
      <c r="E777" s="1" t="s">
        <v>197</v>
      </c>
      <c r="G777" s="1" t="s">
        <v>3016</v>
      </c>
      <c r="J777" s="1" t="s">
        <v>221</v>
      </c>
      <c r="K777" s="1" t="s">
        <v>3381</v>
      </c>
      <c r="M777" s="1" t="s">
        <v>3523</v>
      </c>
      <c r="N777" s="1" t="s">
        <v>7</v>
      </c>
      <c r="O777" s="1" t="s">
        <v>3111</v>
      </c>
      <c r="Q777" s="1" t="str">
        <f>"+René"</f>
        <v>+René</v>
      </c>
      <c r="R777" s="1" t="s">
        <v>622</v>
      </c>
    </row>
    <row r="778" spans="3:18" ht="10.5">
      <c r="C778" s="1" t="s">
        <v>4022</v>
      </c>
      <c r="D778" s="1" t="s">
        <v>4023</v>
      </c>
      <c r="E778" s="1" t="s">
        <v>330</v>
      </c>
      <c r="G778" s="1" t="s">
        <v>3016</v>
      </c>
      <c r="J778" s="1" t="s">
        <v>4024</v>
      </c>
      <c r="K778" s="1" t="str">
        <f>"+--- Jeanne"</f>
        <v>+--- Jeanne</v>
      </c>
      <c r="M778" s="1" t="s">
        <v>4025</v>
      </c>
      <c r="N778" s="1" t="s">
        <v>4026</v>
      </c>
      <c r="O778" s="1" t="s">
        <v>3111</v>
      </c>
      <c r="Q778" s="1" t="str">
        <f>"+François"</f>
        <v>+François</v>
      </c>
      <c r="R778" s="1" t="s">
        <v>4027</v>
      </c>
    </row>
    <row r="779" spans="3:18" ht="10.5">
      <c r="C779" s="1" t="s">
        <v>4028</v>
      </c>
      <c r="D779" s="1" t="s">
        <v>327</v>
      </c>
      <c r="E779" s="1" t="s">
        <v>120</v>
      </c>
      <c r="G779" s="1" t="s">
        <v>3016</v>
      </c>
      <c r="H779" s="1" t="s">
        <v>866</v>
      </c>
      <c r="J779" s="1" t="s">
        <v>120</v>
      </c>
      <c r="K779" s="1" t="s">
        <v>4029</v>
      </c>
      <c r="M779" s="1" t="s">
        <v>2429</v>
      </c>
      <c r="N779" s="1" t="s">
        <v>340</v>
      </c>
      <c r="O779" s="1" t="s">
        <v>3111</v>
      </c>
      <c r="P779" s="1" t="s">
        <v>2767</v>
      </c>
      <c r="Q779" s="1" t="str">
        <f>"+Jacques"</f>
        <v>+Jacques</v>
      </c>
      <c r="R779" s="1" t="s">
        <v>4030</v>
      </c>
    </row>
    <row r="780" spans="3:18" ht="10.5">
      <c r="C780" s="1" t="s">
        <v>4028</v>
      </c>
      <c r="D780" s="1" t="s">
        <v>15</v>
      </c>
      <c r="E780" s="1" t="s">
        <v>239</v>
      </c>
      <c r="G780" s="1" t="s">
        <v>3016</v>
      </c>
      <c r="J780" s="1" t="str">
        <f>"+François"</f>
        <v>+François</v>
      </c>
      <c r="K780" s="1" t="str">
        <f>"+VENACIER Jeanne"</f>
        <v>+VENACIER Jeanne</v>
      </c>
      <c r="M780" s="1" t="s">
        <v>394</v>
      </c>
      <c r="N780" s="1" t="s">
        <v>19</v>
      </c>
      <c r="O780" s="1" t="s">
        <v>3111</v>
      </c>
      <c r="Q780" s="1" t="s">
        <v>120</v>
      </c>
      <c r="R780" s="1" t="s">
        <v>4031</v>
      </c>
    </row>
    <row r="781" spans="3:18" ht="10.5">
      <c r="C781" s="1" t="s">
        <v>4032</v>
      </c>
      <c r="D781" s="1" t="s">
        <v>4033</v>
      </c>
      <c r="E781" s="1" t="s">
        <v>716</v>
      </c>
      <c r="H781" s="1" t="s">
        <v>4034</v>
      </c>
      <c r="J781" s="1" t="s">
        <v>202</v>
      </c>
      <c r="K781" s="1" t="s">
        <v>4035</v>
      </c>
      <c r="M781" s="1" t="s">
        <v>150</v>
      </c>
      <c r="N781" s="1" t="s">
        <v>1779</v>
      </c>
      <c r="Q781" s="1" t="s">
        <v>964</v>
      </c>
      <c r="R781" s="1" t="str">
        <f>"+ROTURIER Marie"</f>
        <v>+ROTURIER Marie</v>
      </c>
    </row>
    <row r="782" spans="3:18" ht="10.5">
      <c r="C782" s="1" t="s">
        <v>4036</v>
      </c>
      <c r="D782" s="1" t="s">
        <v>946</v>
      </c>
      <c r="E782" s="1" t="s">
        <v>120</v>
      </c>
      <c r="J782" s="1" t="s">
        <v>120</v>
      </c>
      <c r="K782" s="1" t="str">
        <f>"+GRELIER Marie"</f>
        <v>+GRELIER Marie</v>
      </c>
      <c r="M782" s="1" t="s">
        <v>3293</v>
      </c>
      <c r="N782" s="1" t="s">
        <v>4037</v>
      </c>
      <c r="Q782" s="1" t="str">
        <f>"+Jean"</f>
        <v>+Jean</v>
      </c>
      <c r="R782" s="1" t="s">
        <v>3486</v>
      </c>
    </row>
    <row r="783" spans="3:18" ht="10.5">
      <c r="C783" s="1" t="s">
        <v>4038</v>
      </c>
      <c r="D783" s="1" t="s">
        <v>2195</v>
      </c>
      <c r="E783" s="1" t="s">
        <v>330</v>
      </c>
      <c r="H783" s="1" t="s">
        <v>4039</v>
      </c>
      <c r="J783" s="1" t="s">
        <v>330</v>
      </c>
      <c r="K783" s="1" t="s">
        <v>4040</v>
      </c>
      <c r="M783" s="1" t="s">
        <v>4041</v>
      </c>
      <c r="N783" s="1" t="s">
        <v>7</v>
      </c>
      <c r="O783" s="1" t="s">
        <v>3016</v>
      </c>
      <c r="Q783" s="1" t="str">
        <f>"+Joseph"</f>
        <v>+Joseph</v>
      </c>
      <c r="R783" s="1" t="str">
        <f>"+BRAUDE"</f>
        <v>+BRAUDE</v>
      </c>
    </row>
    <row r="784" spans="3:18" ht="10.5">
      <c r="C784" s="1" t="s">
        <v>4042</v>
      </c>
      <c r="D784" s="1" t="s">
        <v>1081</v>
      </c>
      <c r="E784" s="1" t="s">
        <v>330</v>
      </c>
      <c r="F784" s="1" t="s">
        <v>4043</v>
      </c>
      <c r="H784" s="1" t="s">
        <v>866</v>
      </c>
      <c r="M784" s="1" t="s">
        <v>893</v>
      </c>
      <c r="N784" s="1" t="s">
        <v>7</v>
      </c>
      <c r="O784" s="1" t="s">
        <v>3016</v>
      </c>
      <c r="Q784" s="1" t="str">
        <f>"+Jean"</f>
        <v>+Jean</v>
      </c>
      <c r="R784" s="1" t="s">
        <v>4044</v>
      </c>
    </row>
    <row r="785" spans="3:18" ht="10.5">
      <c r="C785" s="1" t="s">
        <v>4247</v>
      </c>
      <c r="D785" s="1" t="s">
        <v>3441</v>
      </c>
      <c r="E785" s="1" t="s">
        <v>202</v>
      </c>
      <c r="J785" s="1" t="s">
        <v>202</v>
      </c>
      <c r="K785" s="1" t="str">
        <f>"+METAIS Marie"</f>
        <v>+METAIS Marie</v>
      </c>
      <c r="M785" s="1" t="s">
        <v>1392</v>
      </c>
      <c r="N785" s="1" t="s">
        <v>768</v>
      </c>
      <c r="O785" s="1" t="s">
        <v>3016</v>
      </c>
      <c r="Q785" s="1" t="str">
        <f>"+François"</f>
        <v>+François</v>
      </c>
      <c r="R785" s="1" t="str">
        <f>"+CALTON Marie"</f>
        <v>+CALTON Marie</v>
      </c>
    </row>
    <row r="786" spans="3:18" ht="10.5">
      <c r="C786" s="1" t="s">
        <v>4248</v>
      </c>
      <c r="D786" s="1" t="s">
        <v>4249</v>
      </c>
      <c r="E786" s="1" t="s">
        <v>227</v>
      </c>
      <c r="G786" s="1" t="s">
        <v>3016</v>
      </c>
      <c r="H786" s="1" t="s">
        <v>4250</v>
      </c>
      <c r="I786" s="1" t="s">
        <v>2167</v>
      </c>
      <c r="J786" s="1" t="str">
        <f>"+Jacques"</f>
        <v>+Jacques</v>
      </c>
      <c r="K786" s="1" t="str">
        <f>"+JAUMIER  Susanne"</f>
        <v>+JAUMIER  Susanne</v>
      </c>
      <c r="M786" s="1" t="s">
        <v>1887</v>
      </c>
      <c r="N786" s="1" t="s">
        <v>1501</v>
      </c>
      <c r="R786" s="1" t="s">
        <v>1903</v>
      </c>
    </row>
    <row r="787" spans="3:18" ht="10.5">
      <c r="C787" s="1" t="s">
        <v>4251</v>
      </c>
      <c r="D787" s="1" t="s">
        <v>1674</v>
      </c>
      <c r="E787" s="1" t="s">
        <v>197</v>
      </c>
      <c r="J787" s="1" t="str">
        <f>"+Jacques"</f>
        <v>+Jacques</v>
      </c>
      <c r="K787" s="1" t="s">
        <v>4456</v>
      </c>
      <c r="M787" s="1" t="s">
        <v>403</v>
      </c>
      <c r="N787" s="1" t="s">
        <v>4281</v>
      </c>
      <c r="Q787" s="1" t="s">
        <v>4457</v>
      </c>
      <c r="R787" s="1" t="str">
        <f>"+BONEREAU Louise"</f>
        <v>+BONEREAU Louise</v>
      </c>
    </row>
    <row r="788" spans="3:18" ht="10.5">
      <c r="C788" s="1" t="s">
        <v>4458</v>
      </c>
      <c r="D788" s="1" t="s">
        <v>4459</v>
      </c>
      <c r="E788" s="1" t="s">
        <v>202</v>
      </c>
      <c r="H788" s="1" t="s">
        <v>3752</v>
      </c>
      <c r="I788" s="1" t="s">
        <v>371</v>
      </c>
      <c r="J788" s="1" t="str">
        <f>"+Jean"</f>
        <v>+Jean</v>
      </c>
      <c r="M788" s="1" t="s">
        <v>78</v>
      </c>
      <c r="N788" s="1" t="s">
        <v>7</v>
      </c>
      <c r="Q788" s="1" t="s">
        <v>227</v>
      </c>
      <c r="R788" s="1" t="s">
        <v>230</v>
      </c>
    </row>
    <row r="789" spans="3:17" ht="10.5">
      <c r="C789" s="1" t="s">
        <v>4460</v>
      </c>
      <c r="D789" s="1" t="s">
        <v>403</v>
      </c>
      <c r="E789" s="1" t="s">
        <v>227</v>
      </c>
      <c r="F789" s="1" t="s">
        <v>4461</v>
      </c>
      <c r="M789" s="1" t="s">
        <v>3402</v>
      </c>
      <c r="N789" s="1" t="s">
        <v>186</v>
      </c>
      <c r="Q789" s="1" t="s">
        <v>4462</v>
      </c>
    </row>
    <row r="790" spans="3:18" ht="10.5">
      <c r="C790" s="1" t="s">
        <v>4463</v>
      </c>
      <c r="D790" s="1" t="s">
        <v>1230</v>
      </c>
      <c r="E790" s="1" t="s">
        <v>4464</v>
      </c>
      <c r="G790" s="1" t="s">
        <v>3016</v>
      </c>
      <c r="H790" s="1" t="s">
        <v>3917</v>
      </c>
      <c r="I790" s="1" t="s">
        <v>4465</v>
      </c>
      <c r="J790" s="1" t="str">
        <f>"+Joseph"</f>
        <v>+Joseph</v>
      </c>
      <c r="K790" s="1" t="s">
        <v>4466</v>
      </c>
      <c r="M790" s="1" t="s">
        <v>3461</v>
      </c>
      <c r="N790" s="1" t="s">
        <v>4467</v>
      </c>
      <c r="O790" s="1" t="s">
        <v>3016</v>
      </c>
      <c r="Q790" s="1" t="str">
        <f>"+Sebastien"</f>
        <v>+Sebastien</v>
      </c>
      <c r="R790" s="1" t="s">
        <v>4468</v>
      </c>
    </row>
    <row r="791" spans="3:18" ht="10.5">
      <c r="C791" s="1" t="s">
        <v>4469</v>
      </c>
      <c r="D791" s="1" t="s">
        <v>4470</v>
      </c>
      <c r="E791" s="1" t="s">
        <v>330</v>
      </c>
      <c r="G791" s="1" t="s">
        <v>3016</v>
      </c>
      <c r="J791" s="1" t="s">
        <v>227</v>
      </c>
      <c r="K791" s="1" t="s">
        <v>4471</v>
      </c>
      <c r="M791" s="1" t="s">
        <v>1040</v>
      </c>
      <c r="N791" s="1" t="s">
        <v>233</v>
      </c>
      <c r="O791" s="1" t="s">
        <v>3016</v>
      </c>
      <c r="Q791" s="1" t="str">
        <f>"+Louis"</f>
        <v>+Louis</v>
      </c>
      <c r="R791" s="1" t="s">
        <v>4472</v>
      </c>
    </row>
    <row r="792" spans="3:17" ht="10.5">
      <c r="C792" s="1" t="s">
        <v>4473</v>
      </c>
      <c r="D792" s="1" t="s">
        <v>1310</v>
      </c>
      <c r="E792" s="1" t="s">
        <v>1101</v>
      </c>
      <c r="F792" s="1" t="s">
        <v>4474</v>
      </c>
      <c r="M792" s="1" t="s">
        <v>4475</v>
      </c>
      <c r="N792" s="1" t="s">
        <v>7</v>
      </c>
      <c r="Q792" s="1" t="s">
        <v>4476</v>
      </c>
    </row>
    <row r="793" spans="3:17" ht="10.5">
      <c r="C793" s="1" t="s">
        <v>4477</v>
      </c>
      <c r="D793" s="1" t="s">
        <v>4478</v>
      </c>
      <c r="E793" s="1" t="s">
        <v>197</v>
      </c>
      <c r="F793" s="1" t="s">
        <v>4479</v>
      </c>
      <c r="H793" s="1" t="s">
        <v>3687</v>
      </c>
      <c r="M793" s="1" t="s">
        <v>4480</v>
      </c>
      <c r="N793" s="1" t="s">
        <v>555</v>
      </c>
      <c r="P793" s="1" t="s">
        <v>2413</v>
      </c>
      <c r="Q793" s="1" t="s">
        <v>4481</v>
      </c>
    </row>
    <row r="794" spans="3:18" ht="10.5">
      <c r="C794" s="1" t="s">
        <v>4482</v>
      </c>
      <c r="D794" s="1" t="s">
        <v>2603</v>
      </c>
      <c r="E794" s="1" t="s">
        <v>227</v>
      </c>
      <c r="G794" s="1" t="s">
        <v>3016</v>
      </c>
      <c r="I794" s="1" t="s">
        <v>2167</v>
      </c>
      <c r="J794" s="1" t="s">
        <v>330</v>
      </c>
      <c r="K794" s="1" t="str">
        <f>"+TREILLE Françoise"</f>
        <v>+TREILLE Françoise</v>
      </c>
      <c r="M794" s="1" t="s">
        <v>4014</v>
      </c>
      <c r="N794" s="1" t="s">
        <v>4281</v>
      </c>
      <c r="Q794" s="1" t="s">
        <v>302</v>
      </c>
      <c r="R794" s="1" t="s">
        <v>1896</v>
      </c>
    </row>
    <row r="795" spans="3:18" ht="10.5">
      <c r="C795" s="1" t="s">
        <v>4483</v>
      </c>
      <c r="D795" s="1" t="s">
        <v>394</v>
      </c>
      <c r="E795" s="1" t="s">
        <v>202</v>
      </c>
      <c r="F795" s="1" t="s">
        <v>4484</v>
      </c>
      <c r="M795" s="1" t="s">
        <v>946</v>
      </c>
      <c r="N795" s="1" t="s">
        <v>4281</v>
      </c>
      <c r="O795" s="1" t="s">
        <v>3016</v>
      </c>
      <c r="Q795" s="1" t="s">
        <v>120</v>
      </c>
      <c r="R795" s="1" t="str">
        <f>"+GRELIER Marie"</f>
        <v>+GRELIER Marie</v>
      </c>
    </row>
    <row r="796" spans="3:18" ht="10.5">
      <c r="C796" s="1" t="s">
        <v>4485</v>
      </c>
      <c r="D796" s="1" t="s">
        <v>4486</v>
      </c>
      <c r="E796" s="1" t="s">
        <v>120</v>
      </c>
      <c r="F796" s="1" t="s">
        <v>4487</v>
      </c>
      <c r="M796" s="1" t="s">
        <v>394</v>
      </c>
      <c r="N796" s="1" t="s">
        <v>7</v>
      </c>
      <c r="Q796" s="1" t="str">
        <f>"+François"</f>
        <v>+François</v>
      </c>
      <c r="R796" s="1" t="s">
        <v>4488</v>
      </c>
    </row>
    <row r="797" spans="3:18" ht="10.5">
      <c r="C797" s="1" t="s">
        <v>4489</v>
      </c>
      <c r="D797" s="1" t="s">
        <v>1486</v>
      </c>
      <c r="E797" s="1" t="s">
        <v>221</v>
      </c>
      <c r="J797" s="1" t="s">
        <v>424</v>
      </c>
      <c r="K797" s="1" t="str">
        <f>"+BARAULT Françoise"</f>
        <v>+BARAULT Françoise</v>
      </c>
      <c r="M797" s="1" t="s">
        <v>1222</v>
      </c>
      <c r="N797" s="1" t="s">
        <v>19</v>
      </c>
      <c r="Q797" s="1" t="s">
        <v>187</v>
      </c>
      <c r="R797" s="1" t="str">
        <f>"+MARCHETEAU Louisse"</f>
        <v>+MARCHETEAU Louisse</v>
      </c>
    </row>
    <row r="798" spans="3:17" ht="10.5">
      <c r="C798" s="1" t="s">
        <v>4490</v>
      </c>
      <c r="D798" s="1" t="s">
        <v>327</v>
      </c>
      <c r="E798" s="1" t="s">
        <v>227</v>
      </c>
      <c r="G798" s="1" t="s">
        <v>3016</v>
      </c>
      <c r="H798" s="1" t="s">
        <v>582</v>
      </c>
      <c r="I798" s="1" t="s">
        <v>1755</v>
      </c>
      <c r="J798" s="1" t="s">
        <v>202</v>
      </c>
      <c r="K798" s="1" t="s">
        <v>492</v>
      </c>
      <c r="M798" s="1" t="s">
        <v>4491</v>
      </c>
      <c r="N798" s="1" t="s">
        <v>340</v>
      </c>
      <c r="Q798" s="1" t="s">
        <v>4290</v>
      </c>
    </row>
    <row r="799" spans="3:18" ht="10.5">
      <c r="C799" s="1" t="s">
        <v>4291</v>
      </c>
      <c r="D799" s="1" t="s">
        <v>3408</v>
      </c>
      <c r="E799" s="1" t="s">
        <v>221</v>
      </c>
      <c r="F799" s="1" t="s">
        <v>4292</v>
      </c>
      <c r="H799" s="1" t="s">
        <v>866</v>
      </c>
      <c r="M799" s="1" t="s">
        <v>1667</v>
      </c>
      <c r="N799" s="1" t="s">
        <v>1436</v>
      </c>
      <c r="O799" s="1" t="s">
        <v>3111</v>
      </c>
      <c r="Q799" s="1" t="s">
        <v>202</v>
      </c>
      <c r="R799" s="1" t="s">
        <v>1668</v>
      </c>
    </row>
    <row r="800" spans="3:18" ht="10.5">
      <c r="C800" s="1" t="s">
        <v>4293</v>
      </c>
      <c r="D800" s="1" t="s">
        <v>4294</v>
      </c>
      <c r="E800" s="1" t="s">
        <v>197</v>
      </c>
      <c r="J800" s="1" t="s">
        <v>197</v>
      </c>
      <c r="K800" s="1" t="str">
        <f>"+RICHARD Marie"</f>
        <v>+RICHARD Marie</v>
      </c>
      <c r="M800" s="1" t="s">
        <v>1081</v>
      </c>
      <c r="N800" s="1" t="s">
        <v>7</v>
      </c>
      <c r="Q800" s="1" t="str">
        <f>"+Jacques"</f>
        <v>+Jacques</v>
      </c>
      <c r="R800" s="1" t="s">
        <v>4295</v>
      </c>
    </row>
    <row r="801" spans="3:18" ht="10.5">
      <c r="C801" s="1" t="s">
        <v>4296</v>
      </c>
      <c r="D801" s="1" t="s">
        <v>10</v>
      </c>
      <c r="E801" s="1" t="s">
        <v>202</v>
      </c>
      <c r="J801" s="1" t="s">
        <v>120</v>
      </c>
      <c r="K801" s="1" t="s">
        <v>3618</v>
      </c>
      <c r="M801" s="1" t="s">
        <v>4486</v>
      </c>
      <c r="N801" s="1" t="s">
        <v>2263</v>
      </c>
      <c r="Q801" s="1" t="s">
        <v>120</v>
      </c>
      <c r="R801" s="1" t="s">
        <v>4095</v>
      </c>
    </row>
    <row r="802" spans="3:18" ht="10.5">
      <c r="C802" s="1" t="s">
        <v>4096</v>
      </c>
      <c r="D802" s="1" t="s">
        <v>3404</v>
      </c>
      <c r="E802" s="1" t="s">
        <v>187</v>
      </c>
      <c r="G802" s="1" t="s">
        <v>3016</v>
      </c>
      <c r="H802" s="1" t="s">
        <v>3534</v>
      </c>
      <c r="J802" s="1" t="str">
        <f>"+Jacques"</f>
        <v>+Jacques</v>
      </c>
      <c r="K802" s="1" t="s">
        <v>1640</v>
      </c>
      <c r="M802" s="1" t="s">
        <v>1920</v>
      </c>
      <c r="N802" s="1" t="s">
        <v>4097</v>
      </c>
      <c r="O802" s="1" t="s">
        <v>3016</v>
      </c>
      <c r="Q802" s="1" t="s">
        <v>197</v>
      </c>
      <c r="R802" s="1" t="str">
        <f>"+SEIGNEURET Catherine"</f>
        <v>+SEIGNEURET Catherine</v>
      </c>
    </row>
    <row r="803" spans="3:18" ht="10.5">
      <c r="C803" s="1" t="s">
        <v>4098</v>
      </c>
      <c r="D803" s="1" t="s">
        <v>893</v>
      </c>
      <c r="E803" s="1" t="s">
        <v>4099</v>
      </c>
      <c r="F803" s="1" t="s">
        <v>4100</v>
      </c>
      <c r="M803" s="1" t="s">
        <v>431</v>
      </c>
      <c r="N803" s="1" t="s">
        <v>7</v>
      </c>
      <c r="Q803" s="1" t="str">
        <f>"+Jean"</f>
        <v>+Jean</v>
      </c>
      <c r="R803" s="1" t="str">
        <f>"+MAYRANDE Marie"</f>
        <v>+MAYRANDE Marie</v>
      </c>
    </row>
    <row r="804" spans="3:18" ht="10.5">
      <c r="C804" s="1" t="s">
        <v>4101</v>
      </c>
      <c r="D804" s="1" t="s">
        <v>1020</v>
      </c>
      <c r="E804" s="1" t="s">
        <v>330</v>
      </c>
      <c r="G804" s="1" t="s">
        <v>3016</v>
      </c>
      <c r="H804" s="1" t="s">
        <v>3534</v>
      </c>
      <c r="J804" s="1" t="str">
        <f>"+Antoine"</f>
        <v>+Antoine</v>
      </c>
      <c r="K804" s="1" t="str">
        <f>"+HOSANNIERE Françoise"</f>
        <v>+HOSANNIERE Françoise</v>
      </c>
      <c r="M804" s="1" t="s">
        <v>2616</v>
      </c>
      <c r="N804" s="1" t="s">
        <v>7</v>
      </c>
      <c r="Q804" s="1" t="s">
        <v>239</v>
      </c>
      <c r="R804" s="1" t="str">
        <f>"+PALISSIER Suzanne"</f>
        <v>+PALISSIER Suzanne</v>
      </c>
    </row>
    <row r="805" spans="3:18" ht="10.5">
      <c r="C805" s="1" t="s">
        <v>4102</v>
      </c>
      <c r="D805" s="1" t="s">
        <v>1183</v>
      </c>
      <c r="E805" s="1" t="s">
        <v>120</v>
      </c>
      <c r="F805" s="1" t="s">
        <v>4103</v>
      </c>
      <c r="H805" s="1" t="s">
        <v>240</v>
      </c>
      <c r="M805" s="1" t="s">
        <v>4104</v>
      </c>
      <c r="N805" s="1" t="s">
        <v>7</v>
      </c>
      <c r="O805" s="1" t="s">
        <v>3016</v>
      </c>
      <c r="Q805" s="1" t="str">
        <f>"+Pierre"</f>
        <v>+Pierre</v>
      </c>
      <c r="R805" s="1" t="s">
        <v>4105</v>
      </c>
    </row>
    <row r="806" spans="3:17" ht="10.5">
      <c r="C806" s="1" t="s">
        <v>4115</v>
      </c>
      <c r="D806" s="1" t="s">
        <v>4116</v>
      </c>
      <c r="E806" s="1" t="s">
        <v>330</v>
      </c>
      <c r="F806" s="1" t="s">
        <v>4117</v>
      </c>
      <c r="M806" s="1" t="s">
        <v>552</v>
      </c>
      <c r="N806" s="1" t="s">
        <v>1436</v>
      </c>
      <c r="Q806" s="1" t="s">
        <v>4118</v>
      </c>
    </row>
    <row r="807" spans="3:17" ht="10.5">
      <c r="C807" s="1" t="s">
        <v>4119</v>
      </c>
      <c r="D807" s="1" t="s">
        <v>1002</v>
      </c>
      <c r="E807" s="1" t="s">
        <v>330</v>
      </c>
      <c r="G807" s="1" t="s">
        <v>3111</v>
      </c>
      <c r="I807" s="1" t="s">
        <v>4120</v>
      </c>
      <c r="J807" s="1" t="str">
        <f>"+Pierre"</f>
        <v>+Pierre</v>
      </c>
      <c r="K807" s="1" t="s">
        <v>4121</v>
      </c>
      <c r="M807" s="1" t="s">
        <v>4122</v>
      </c>
      <c r="N807" s="1" t="s">
        <v>96</v>
      </c>
      <c r="Q807" s="1" t="s">
        <v>4123</v>
      </c>
    </row>
    <row r="808" spans="3:17" ht="10.5">
      <c r="C808" s="1" t="s">
        <v>4124</v>
      </c>
      <c r="D808" s="1" t="s">
        <v>2214</v>
      </c>
      <c r="E808" s="1" t="s">
        <v>202</v>
      </c>
      <c r="F808" s="1" t="s">
        <v>4125</v>
      </c>
      <c r="M808" s="1" t="s">
        <v>4126</v>
      </c>
      <c r="N808" s="1" t="s">
        <v>7</v>
      </c>
      <c r="Q808" s="1" t="s">
        <v>4127</v>
      </c>
    </row>
    <row r="809" spans="3:18" ht="10.5">
      <c r="C809" s="1" t="s">
        <v>4128</v>
      </c>
      <c r="D809" s="1" t="s">
        <v>4129</v>
      </c>
      <c r="E809" s="1" t="s">
        <v>202</v>
      </c>
      <c r="G809" s="1" t="s">
        <v>3016</v>
      </c>
      <c r="J809" s="1" t="str">
        <f>"+Pierre"</f>
        <v>+Pierre</v>
      </c>
      <c r="K809" s="1" t="s">
        <v>4130</v>
      </c>
      <c r="M809" s="1" t="s">
        <v>1317</v>
      </c>
      <c r="N809" s="1" t="s">
        <v>1318</v>
      </c>
      <c r="Q809" s="1" t="s">
        <v>221</v>
      </c>
      <c r="R809" s="1" t="s">
        <v>4131</v>
      </c>
    </row>
    <row r="810" spans="3:18" ht="10.5">
      <c r="C810" s="1" t="s">
        <v>4132</v>
      </c>
      <c r="D810" s="1" t="s">
        <v>946</v>
      </c>
      <c r="E810" s="1" t="s">
        <v>202</v>
      </c>
      <c r="J810" s="1" t="s">
        <v>197</v>
      </c>
      <c r="K810" s="1" t="s">
        <v>1438</v>
      </c>
      <c r="M810" s="1" t="s">
        <v>2422</v>
      </c>
      <c r="N810" s="1" t="s">
        <v>7</v>
      </c>
      <c r="O810" s="1" t="s">
        <v>3111</v>
      </c>
      <c r="Q810" s="1" t="str">
        <f>"+Pierre"</f>
        <v>+Pierre</v>
      </c>
      <c r="R810" s="1" t="s">
        <v>4133</v>
      </c>
    </row>
    <row r="811" spans="3:17" ht="10.5">
      <c r="C811" s="1" t="s">
        <v>4134</v>
      </c>
      <c r="D811" s="1" t="s">
        <v>1805</v>
      </c>
      <c r="E811" s="1" t="s">
        <v>330</v>
      </c>
      <c r="F811" s="1" t="s">
        <v>4135</v>
      </c>
      <c r="H811" s="1" t="s">
        <v>866</v>
      </c>
      <c r="M811" s="1" t="s">
        <v>3579</v>
      </c>
      <c r="N811" s="1" t="s">
        <v>7</v>
      </c>
      <c r="P811" s="1" t="s">
        <v>2767</v>
      </c>
      <c r="Q811" s="1" t="s">
        <v>4136</v>
      </c>
    </row>
    <row r="812" spans="3:18" ht="10.5">
      <c r="C812" s="1" t="s">
        <v>4137</v>
      </c>
      <c r="D812" s="1" t="s">
        <v>595</v>
      </c>
      <c r="E812" s="1" t="s">
        <v>424</v>
      </c>
      <c r="G812" s="1" t="s">
        <v>3016</v>
      </c>
      <c r="J812" s="1" t="str">
        <f>"+Josepht"</f>
        <v>+Josepht</v>
      </c>
      <c r="K812" s="1" t="s">
        <v>4138</v>
      </c>
      <c r="M812" s="1" t="s">
        <v>1913</v>
      </c>
      <c r="N812" s="1" t="s">
        <v>7</v>
      </c>
      <c r="Q812" s="1" t="str">
        <f>"+Sebastien"</f>
        <v>+Sebastien</v>
      </c>
      <c r="R812" s="1" t="str">
        <f>"+MERCIER Marguerite"</f>
        <v>+MERCIER Marguerite</v>
      </c>
    </row>
    <row r="813" spans="3:18" ht="10.5">
      <c r="C813" s="1" t="s">
        <v>4139</v>
      </c>
      <c r="D813" s="1" t="s">
        <v>2617</v>
      </c>
      <c r="E813" s="1" t="s">
        <v>202</v>
      </c>
      <c r="F813" s="1" t="s">
        <v>4140</v>
      </c>
      <c r="M813" s="1" t="s">
        <v>566</v>
      </c>
      <c r="N813" s="1" t="s">
        <v>7</v>
      </c>
      <c r="O813" s="1" t="s">
        <v>3111</v>
      </c>
      <c r="Q813" s="1" t="str">
        <f>"+Mathurin"</f>
        <v>+Mathurin</v>
      </c>
      <c r="R813" s="1" t="s">
        <v>4141</v>
      </c>
    </row>
    <row r="814" spans="3:18" ht="10.5">
      <c r="C814" s="1" t="s">
        <v>4142</v>
      </c>
      <c r="D814" s="1" t="s">
        <v>4143</v>
      </c>
      <c r="E814" s="1" t="s">
        <v>424</v>
      </c>
      <c r="H814" s="1" t="s">
        <v>827</v>
      </c>
      <c r="J814" s="1" t="str">
        <f>"+Daniel"</f>
        <v>+Daniel</v>
      </c>
      <c r="K814" s="1" t="s">
        <v>4144</v>
      </c>
      <c r="M814" s="1" t="s">
        <v>1674</v>
      </c>
      <c r="N814" s="1" t="s">
        <v>7</v>
      </c>
      <c r="O814" s="1" t="s">
        <v>3111</v>
      </c>
      <c r="Q814" s="1" t="str">
        <f>"+Pierre"</f>
        <v>+Pierre</v>
      </c>
      <c r="R814" s="1" t="s">
        <v>4341</v>
      </c>
    </row>
    <row r="815" spans="3:18" ht="10.5">
      <c r="C815" s="1" t="s">
        <v>4342</v>
      </c>
      <c r="D815" s="1" t="s">
        <v>4343</v>
      </c>
      <c r="E815" s="1" t="s">
        <v>197</v>
      </c>
      <c r="G815" s="1" t="s">
        <v>3016</v>
      </c>
      <c r="J815" s="1" t="str">
        <f>"+Jacques"</f>
        <v>+Jacques</v>
      </c>
      <c r="K815" s="1" t="s">
        <v>455</v>
      </c>
      <c r="M815" s="1" t="s">
        <v>397</v>
      </c>
      <c r="N815" s="1" t="s">
        <v>7</v>
      </c>
      <c r="O815" s="1" t="s">
        <v>3111</v>
      </c>
      <c r="Q815" s="1" t="str">
        <f>"+Jean"</f>
        <v>+Jean</v>
      </c>
      <c r="R815" s="1" t="s">
        <v>3925</v>
      </c>
    </row>
    <row r="816" spans="3:18" ht="10.5">
      <c r="C816" s="1" t="s">
        <v>4344</v>
      </c>
      <c r="D816" s="1" t="s">
        <v>4345</v>
      </c>
      <c r="E816" s="1" t="s">
        <v>330</v>
      </c>
      <c r="G816" s="1" t="s">
        <v>3016</v>
      </c>
      <c r="I816" s="1" t="s">
        <v>4346</v>
      </c>
      <c r="J816" s="1" t="str">
        <f>"+René"</f>
        <v>+René</v>
      </c>
      <c r="K816" s="1" t="s">
        <v>4563</v>
      </c>
      <c r="M816" s="1" t="s">
        <v>3800</v>
      </c>
      <c r="N816" s="1" t="s">
        <v>1793</v>
      </c>
      <c r="O816" s="1" t="s">
        <v>3111</v>
      </c>
      <c r="Q816" s="1" t="s">
        <v>239</v>
      </c>
      <c r="R816" s="1" t="str">
        <f>"+SIGOT Jeanne"</f>
        <v>+SIGOT Jeanne</v>
      </c>
    </row>
    <row r="817" spans="3:18" ht="10.5">
      <c r="C817" s="1" t="s">
        <v>4564</v>
      </c>
      <c r="D817" s="1" t="s">
        <v>532</v>
      </c>
      <c r="E817" s="1" t="s">
        <v>202</v>
      </c>
      <c r="G817" s="1" t="s">
        <v>3016</v>
      </c>
      <c r="I817" s="1" t="s">
        <v>2563</v>
      </c>
      <c r="J817" s="1" t="str">
        <f>"+Pierre"</f>
        <v>+Pierre</v>
      </c>
      <c r="K817" s="1" t="s">
        <v>4565</v>
      </c>
      <c r="M817" s="1" t="s">
        <v>460</v>
      </c>
      <c r="N817" s="1" t="s">
        <v>7</v>
      </c>
      <c r="O817" s="1" t="s">
        <v>3111</v>
      </c>
      <c r="Q817" s="1" t="s">
        <v>197</v>
      </c>
      <c r="R817" s="1" t="str">
        <f>"+REFIN Marie"</f>
        <v>+REFIN Marie</v>
      </c>
    </row>
    <row r="818" spans="3:18" ht="10.5">
      <c r="C818" s="1" t="s">
        <v>4566</v>
      </c>
      <c r="D818" s="1" t="s">
        <v>795</v>
      </c>
      <c r="E818" s="1" t="s">
        <v>120</v>
      </c>
      <c r="G818" s="1" t="s">
        <v>3111</v>
      </c>
      <c r="I818" s="1" t="s">
        <v>4567</v>
      </c>
      <c r="J818" s="1" t="str">
        <f>"+Louis"</f>
        <v>+Louis</v>
      </c>
      <c r="K818" s="1" t="s">
        <v>4568</v>
      </c>
      <c r="M818" s="1" t="s">
        <v>1286</v>
      </c>
      <c r="N818" s="1" t="s">
        <v>196</v>
      </c>
      <c r="Q818" s="1" t="s">
        <v>202</v>
      </c>
      <c r="R818" s="1" t="s">
        <v>4569</v>
      </c>
    </row>
    <row r="819" spans="3:18" ht="10.5">
      <c r="C819" s="1" t="s">
        <v>4570</v>
      </c>
      <c r="D819" s="1" t="s">
        <v>795</v>
      </c>
      <c r="E819" s="1" t="s">
        <v>66</v>
      </c>
      <c r="G819" s="1" t="s">
        <v>3016</v>
      </c>
      <c r="J819" s="1" t="str">
        <f>"+François"</f>
        <v>+François</v>
      </c>
      <c r="K819" s="1" t="s">
        <v>4571</v>
      </c>
      <c r="M819" s="1" t="s">
        <v>1518</v>
      </c>
      <c r="N819" s="1" t="s">
        <v>340</v>
      </c>
      <c r="O819" s="1" t="s">
        <v>3016</v>
      </c>
      <c r="Q819" s="1" t="str">
        <f>"+Joseph"</f>
        <v>+Joseph</v>
      </c>
      <c r="R819" s="1" t="s">
        <v>4572</v>
      </c>
    </row>
    <row r="820" spans="3:18" ht="10.5">
      <c r="C820" s="1" t="s">
        <v>4573</v>
      </c>
      <c r="D820" s="1" t="s">
        <v>566</v>
      </c>
      <c r="E820" s="1" t="s">
        <v>202</v>
      </c>
      <c r="G820" s="1" t="s">
        <v>3016</v>
      </c>
      <c r="J820" s="1" t="str">
        <f>"+Mathurin"</f>
        <v>+Mathurin</v>
      </c>
      <c r="K820" s="1" t="s">
        <v>4574</v>
      </c>
      <c r="M820" s="1" t="s">
        <v>4575</v>
      </c>
      <c r="N820" s="1" t="s">
        <v>7</v>
      </c>
      <c r="O820" s="1" t="s">
        <v>3016</v>
      </c>
      <c r="P820" s="1" t="s">
        <v>2413</v>
      </c>
      <c r="Q820" s="1" t="str">
        <f>"+Pierre"</f>
        <v>+Pierre</v>
      </c>
      <c r="R820" s="1" t="s">
        <v>4576</v>
      </c>
    </row>
    <row r="821" spans="3:18" ht="10.5">
      <c r="C821" s="1" t="s">
        <v>4577</v>
      </c>
      <c r="D821" s="1" t="s">
        <v>2333</v>
      </c>
      <c r="E821" s="1" t="s">
        <v>221</v>
      </c>
      <c r="G821" s="1" t="s">
        <v>3016</v>
      </c>
      <c r="J821" s="1" t="str">
        <f>"+Jean"</f>
        <v>+Jean</v>
      </c>
      <c r="K821" s="1" t="s">
        <v>4578</v>
      </c>
      <c r="M821" s="1" t="s">
        <v>397</v>
      </c>
      <c r="N821" s="1" t="s">
        <v>96</v>
      </c>
      <c r="O821" s="1" t="s">
        <v>3111</v>
      </c>
      <c r="Q821" s="1" t="s">
        <v>221</v>
      </c>
      <c r="R821" s="1" t="s">
        <v>3925</v>
      </c>
    </row>
    <row r="822" spans="3:18" ht="10.5">
      <c r="C822" s="1" t="s">
        <v>4579</v>
      </c>
      <c r="D822" s="1" t="s">
        <v>882</v>
      </c>
      <c r="E822" s="1" t="s">
        <v>239</v>
      </c>
      <c r="G822" s="1" t="s">
        <v>3016</v>
      </c>
      <c r="J822" s="1" t="str">
        <f>"+Louis"</f>
        <v>+Louis</v>
      </c>
      <c r="K822" s="1" t="s">
        <v>4580</v>
      </c>
      <c r="M822" s="1" t="s">
        <v>1152</v>
      </c>
      <c r="N822" s="1" t="s">
        <v>7</v>
      </c>
      <c r="Q822" s="1" t="s">
        <v>120</v>
      </c>
      <c r="R822" s="1" t="s">
        <v>4581</v>
      </c>
    </row>
    <row r="823" spans="3:18" ht="10.5">
      <c r="C823" s="1" t="s">
        <v>4582</v>
      </c>
      <c r="D823" s="1" t="s">
        <v>317</v>
      </c>
      <c r="E823" s="1" t="s">
        <v>330</v>
      </c>
      <c r="G823" s="1" t="s">
        <v>3111</v>
      </c>
      <c r="J823" s="1" t="str">
        <f>"+Pierre"</f>
        <v>+Pierre</v>
      </c>
      <c r="K823" s="1" t="s">
        <v>4583</v>
      </c>
      <c r="M823" s="1" t="s">
        <v>4584</v>
      </c>
      <c r="N823" s="1" t="s">
        <v>2263</v>
      </c>
      <c r="O823" s="1" t="s">
        <v>3016</v>
      </c>
      <c r="Q823" s="1" t="str">
        <f>"+Jean"</f>
        <v>+Jean</v>
      </c>
      <c r="R823" s="1" t="s">
        <v>4585</v>
      </c>
    </row>
    <row r="824" spans="3:18" ht="10.5">
      <c r="C824" s="1" t="s">
        <v>4586</v>
      </c>
      <c r="D824" s="1" t="s">
        <v>258</v>
      </c>
      <c r="E824" s="1" t="s">
        <v>202</v>
      </c>
      <c r="G824" s="1" t="s">
        <v>3016</v>
      </c>
      <c r="J824" s="1" t="str">
        <f>"+Jacques"</f>
        <v>+Jacques</v>
      </c>
      <c r="K824" s="1" t="s">
        <v>4587</v>
      </c>
      <c r="M824" s="1" t="s">
        <v>4588</v>
      </c>
      <c r="N824" s="1" t="s">
        <v>96</v>
      </c>
      <c r="O824" s="1" t="s">
        <v>3111</v>
      </c>
      <c r="Q824" s="1" t="s">
        <v>202</v>
      </c>
      <c r="R824" s="1" t="str">
        <f>"+DECHAMP Renée"</f>
        <v>+DECHAMP Renée</v>
      </c>
    </row>
    <row r="825" spans="3:18" ht="10.5">
      <c r="C825" s="1" t="s">
        <v>4586</v>
      </c>
      <c r="D825" s="1" t="s">
        <v>1194</v>
      </c>
      <c r="E825" s="1" t="s">
        <v>202</v>
      </c>
      <c r="G825" s="1" t="s">
        <v>3016</v>
      </c>
      <c r="J825" s="1" t="str">
        <f>"+Pierre"</f>
        <v>+Pierre</v>
      </c>
      <c r="K825" s="1" t="s">
        <v>4004</v>
      </c>
      <c r="M825" s="1" t="s">
        <v>225</v>
      </c>
      <c r="N825" s="1" t="s">
        <v>233</v>
      </c>
      <c r="O825" s="1" t="s">
        <v>3016</v>
      </c>
      <c r="Q825" s="1" t="s">
        <v>197</v>
      </c>
      <c r="R825" s="1" t="str">
        <f>"+VIDAL Benine"</f>
        <v>+VIDAL Benine</v>
      </c>
    </row>
    <row r="826" spans="3:18" ht="10.5">
      <c r="C826" s="1" t="s">
        <v>4589</v>
      </c>
      <c r="D826" s="1" t="s">
        <v>4590</v>
      </c>
      <c r="E826" s="1" t="s">
        <v>1612</v>
      </c>
      <c r="G826" s="1" t="s">
        <v>3016</v>
      </c>
      <c r="J826" s="1" t="s">
        <v>197</v>
      </c>
      <c r="K826" s="1" t="s">
        <v>4591</v>
      </c>
      <c r="M826" s="1" t="s">
        <v>630</v>
      </c>
      <c r="N826" s="1" t="s">
        <v>7</v>
      </c>
      <c r="O826" s="1" t="s">
        <v>3016</v>
      </c>
      <c r="Q826" s="1" t="s">
        <v>202</v>
      </c>
      <c r="R826" s="1" t="s">
        <v>4592</v>
      </c>
    </row>
    <row r="827" spans="3:18" ht="10.5">
      <c r="C827" s="1" t="s">
        <v>4593</v>
      </c>
      <c r="D827" s="1" t="s">
        <v>4594</v>
      </c>
      <c r="E827" s="1" t="s">
        <v>2008</v>
      </c>
      <c r="G827" s="1" t="s">
        <v>3016</v>
      </c>
      <c r="I827" s="1" t="s">
        <v>2167</v>
      </c>
      <c r="J827" s="1" t="s">
        <v>330</v>
      </c>
      <c r="K827" s="1" t="s">
        <v>931</v>
      </c>
      <c r="M827" s="1" t="s">
        <v>4595</v>
      </c>
      <c r="N827" s="1" t="s">
        <v>7</v>
      </c>
      <c r="Q827" s="1" t="str">
        <f>"+Louis"</f>
        <v>+Louis</v>
      </c>
      <c r="R827" s="1" t="s">
        <v>1322</v>
      </c>
    </row>
    <row r="828" spans="3:18" ht="10.5">
      <c r="C828" s="1" t="s">
        <v>4593</v>
      </c>
      <c r="D828" s="1" t="s">
        <v>893</v>
      </c>
      <c r="E828" s="1" t="s">
        <v>202</v>
      </c>
      <c r="G828" s="1" t="s">
        <v>3016</v>
      </c>
      <c r="J828" s="1" t="str">
        <f>"+Pierre"</f>
        <v>+Pierre</v>
      </c>
      <c r="K828" s="1" t="s">
        <v>4044</v>
      </c>
      <c r="M828" s="1" t="s">
        <v>4596</v>
      </c>
      <c r="N828" s="1" t="s">
        <v>7</v>
      </c>
      <c r="O828" s="1" t="s">
        <v>3016</v>
      </c>
      <c r="P828" s="1" t="s">
        <v>2413</v>
      </c>
      <c r="Q828" s="1" t="str">
        <f>"+Alexis"</f>
        <v>+Alexis</v>
      </c>
      <c r="R828" s="1" t="s">
        <v>4597</v>
      </c>
    </row>
    <row r="829" spans="3:18" ht="10.5">
      <c r="C829" s="1" t="s">
        <v>4598</v>
      </c>
      <c r="D829" s="1" t="s">
        <v>2115</v>
      </c>
      <c r="E829" s="1" t="s">
        <v>281</v>
      </c>
      <c r="G829" s="1" t="s">
        <v>3016</v>
      </c>
      <c r="J829" s="1" t="s">
        <v>281</v>
      </c>
      <c r="K829" s="1" t="s">
        <v>4599</v>
      </c>
      <c r="M829" s="1" t="s">
        <v>3675</v>
      </c>
      <c r="N829" s="1" t="s">
        <v>7</v>
      </c>
      <c r="O829" s="1" t="s">
        <v>3111</v>
      </c>
      <c r="Q829" s="1" t="str">
        <f>"+Pierre"</f>
        <v>+Pierre</v>
      </c>
      <c r="R829" s="1" t="s">
        <v>420</v>
      </c>
    </row>
    <row r="830" spans="3:18" ht="10.5">
      <c r="C830" s="1" t="s">
        <v>4600</v>
      </c>
      <c r="D830" s="1" t="s">
        <v>4389</v>
      </c>
      <c r="E830" s="1" t="s">
        <v>202</v>
      </c>
      <c r="J830" s="1" t="str">
        <f>"+Jean"</f>
        <v>+Jean</v>
      </c>
      <c r="K830" s="1" t="s">
        <v>4390</v>
      </c>
      <c r="L830" s="1" t="s">
        <v>4391</v>
      </c>
      <c r="M830" s="1" t="s">
        <v>4392</v>
      </c>
      <c r="N830" s="1" t="s">
        <v>1577</v>
      </c>
      <c r="O830" s="1" t="s">
        <v>3016</v>
      </c>
      <c r="Q830" s="1" t="str">
        <f>"+Jean"</f>
        <v>+Jean</v>
      </c>
      <c r="R830" s="1" t="s">
        <v>4393</v>
      </c>
    </row>
    <row r="831" spans="3:18" ht="10.5">
      <c r="C831" s="1" t="s">
        <v>4600</v>
      </c>
      <c r="D831" s="1" t="s">
        <v>1486</v>
      </c>
      <c r="E831" s="1" t="s">
        <v>4394</v>
      </c>
      <c r="G831" s="1" t="s">
        <v>3016</v>
      </c>
      <c r="J831" s="1" t="s">
        <v>424</v>
      </c>
      <c r="K831" s="1" t="str">
        <f>"+BAREAUX Françoise"</f>
        <v>+BAREAUX Françoise</v>
      </c>
      <c r="M831" s="1" t="s">
        <v>4395</v>
      </c>
      <c r="N831" s="1" t="s">
        <v>340</v>
      </c>
      <c r="O831" s="1" t="s">
        <v>3111</v>
      </c>
      <c r="Q831" s="1" t="s">
        <v>202</v>
      </c>
      <c r="R831" s="1" t="s">
        <v>4396</v>
      </c>
    </row>
    <row r="832" spans="3:17" ht="10.5">
      <c r="C832" s="1" t="s">
        <v>4198</v>
      </c>
      <c r="D832" s="1" t="s">
        <v>1764</v>
      </c>
      <c r="E832" s="1" t="s">
        <v>202</v>
      </c>
      <c r="F832" s="1" t="s">
        <v>4199</v>
      </c>
      <c r="M832" s="1" t="s">
        <v>4200</v>
      </c>
      <c r="N832" s="1" t="s">
        <v>7</v>
      </c>
      <c r="Q832" s="1" t="s">
        <v>4201</v>
      </c>
    </row>
    <row r="833" spans="3:18" ht="10.5">
      <c r="C833" s="1" t="s">
        <v>4202</v>
      </c>
      <c r="D833" s="1" t="s">
        <v>4203</v>
      </c>
      <c r="E833" s="1" t="s">
        <v>221</v>
      </c>
      <c r="G833" s="1" t="s">
        <v>3111</v>
      </c>
      <c r="J833" s="1" t="s">
        <v>330</v>
      </c>
      <c r="K833" s="1" t="s">
        <v>4204</v>
      </c>
      <c r="M833" s="1" t="s">
        <v>4205</v>
      </c>
      <c r="N833" s="1" t="s">
        <v>7</v>
      </c>
      <c r="O833" s="1" t="s">
        <v>3016</v>
      </c>
      <c r="P833" s="1" t="s">
        <v>4206</v>
      </c>
      <c r="Q833" s="1" t="str">
        <f>"+Pierre"</f>
        <v>+Pierre</v>
      </c>
      <c r="R833" s="1" t="s">
        <v>4207</v>
      </c>
    </row>
    <row r="834" spans="3:18" ht="10.5">
      <c r="C834" s="1" t="s">
        <v>4208</v>
      </c>
      <c r="D834" s="1" t="s">
        <v>3446</v>
      </c>
      <c r="E834" s="1" t="s">
        <v>281</v>
      </c>
      <c r="G834" s="1" t="s">
        <v>3016</v>
      </c>
      <c r="J834" s="1" t="str">
        <f>"+Gille"</f>
        <v>+Gille</v>
      </c>
      <c r="K834" s="1" t="s">
        <v>4209</v>
      </c>
      <c r="M834" s="1" t="s">
        <v>4210</v>
      </c>
      <c r="N834" s="1" t="s">
        <v>340</v>
      </c>
      <c r="O834" s="1" t="s">
        <v>3016</v>
      </c>
      <c r="Q834" s="1" t="str">
        <f>"+Pierre"</f>
        <v>+Pierre</v>
      </c>
      <c r="R834" s="1" t="s">
        <v>4211</v>
      </c>
    </row>
    <row r="835" spans="3:18" ht="10.5">
      <c r="C835" s="1" t="s">
        <v>4212</v>
      </c>
      <c r="D835" s="1" t="s">
        <v>4213</v>
      </c>
      <c r="E835" s="1" t="s">
        <v>202</v>
      </c>
      <c r="F835" s="1" t="s">
        <v>4214</v>
      </c>
      <c r="I835" s="1" t="s">
        <v>2563</v>
      </c>
      <c r="M835" s="1" t="s">
        <v>4215</v>
      </c>
      <c r="N835" s="1" t="s">
        <v>19</v>
      </c>
      <c r="O835" s="1" t="s">
        <v>3016</v>
      </c>
      <c r="Q835" s="1" t="str">
        <f>"+Pierre"</f>
        <v>+Pierre</v>
      </c>
      <c r="R835" s="1" t="s">
        <v>2685</v>
      </c>
    </row>
    <row r="836" spans="3:18" ht="10.5">
      <c r="C836" s="1" t="s">
        <v>4212</v>
      </c>
      <c r="D836" s="1" t="s">
        <v>4459</v>
      </c>
      <c r="E836" s="1" t="s">
        <v>202</v>
      </c>
      <c r="F836" s="1" t="s">
        <v>4216</v>
      </c>
      <c r="M836" s="1" t="s">
        <v>1286</v>
      </c>
      <c r="N836" s="1" t="s">
        <v>7</v>
      </c>
      <c r="Q836" s="1" t="s">
        <v>202</v>
      </c>
      <c r="R836" s="1" t="s">
        <v>4217</v>
      </c>
    </row>
    <row r="837" spans="3:18" ht="10.5">
      <c r="C837" s="1" t="s">
        <v>4218</v>
      </c>
      <c r="D837" s="1" t="s">
        <v>1623</v>
      </c>
      <c r="G837" s="1" t="s">
        <v>3016</v>
      </c>
      <c r="H837" s="1" t="s">
        <v>3917</v>
      </c>
      <c r="J837" s="1" t="str">
        <f>"+Pierre"</f>
        <v>+Pierre</v>
      </c>
      <c r="K837" s="1" t="s">
        <v>4219</v>
      </c>
      <c r="M837" s="1" t="s">
        <v>220</v>
      </c>
      <c r="N837" s="1" t="s">
        <v>7</v>
      </c>
      <c r="O837" s="1" t="s">
        <v>3016</v>
      </c>
      <c r="P837" s="1" t="s">
        <v>2413</v>
      </c>
      <c r="Q837" s="1" t="str">
        <f>"+Jean"</f>
        <v>+Jean</v>
      </c>
      <c r="R837" s="1" t="s">
        <v>4220</v>
      </c>
    </row>
    <row r="838" spans="3:18" ht="10.5">
      <c r="C838" s="1" t="s">
        <v>4221</v>
      </c>
      <c r="D838" s="1" t="s">
        <v>4343</v>
      </c>
      <c r="E838" s="1" t="s">
        <v>120</v>
      </c>
      <c r="G838" s="1" t="s">
        <v>3016</v>
      </c>
      <c r="I838" s="1" t="s">
        <v>4222</v>
      </c>
      <c r="J838" s="1" t="s">
        <v>202</v>
      </c>
      <c r="K838" s="1" t="s">
        <v>4223</v>
      </c>
      <c r="M838" s="1" t="s">
        <v>3903</v>
      </c>
      <c r="N838" s="1" t="s">
        <v>7</v>
      </c>
      <c r="O838" s="1" t="s">
        <v>3016</v>
      </c>
      <c r="Q838" s="1" t="s">
        <v>221</v>
      </c>
      <c r="R838" s="1" t="s">
        <v>4224</v>
      </c>
    </row>
    <row r="839" spans="3:18" ht="10.5">
      <c r="C839" s="1" t="s">
        <v>4225</v>
      </c>
      <c r="D839" s="1" t="s">
        <v>1270</v>
      </c>
      <c r="E839" s="1" t="s">
        <v>202</v>
      </c>
      <c r="G839" s="1" t="s">
        <v>3016</v>
      </c>
      <c r="H839" s="1" t="s">
        <v>3917</v>
      </c>
      <c r="J839" s="1" t="str">
        <f>"+Charles"</f>
        <v>+Charles</v>
      </c>
      <c r="K839" s="1" t="str">
        <f>"+PINAULT Marie"</f>
        <v>+PINAULT Marie</v>
      </c>
      <c r="M839" s="1" t="s">
        <v>1805</v>
      </c>
      <c r="N839" s="1" t="s">
        <v>340</v>
      </c>
      <c r="O839" s="1" t="s">
        <v>3016</v>
      </c>
      <c r="Q839" s="1" t="str">
        <f>"+Jean"</f>
        <v>+Jean</v>
      </c>
      <c r="R839" s="1" t="str">
        <f>"+ALLONNEAU Marguerite"</f>
        <v>+ALLONNEAU Marguerite</v>
      </c>
    </row>
    <row r="840" spans="3:19" ht="10.5">
      <c r="C840" s="1" t="s">
        <v>4226</v>
      </c>
      <c r="D840" s="1" t="s">
        <v>214</v>
      </c>
      <c r="E840" s="1" t="s">
        <v>221</v>
      </c>
      <c r="G840" s="1" t="s">
        <v>3016</v>
      </c>
      <c r="H840" s="1" t="s">
        <v>4227</v>
      </c>
      <c r="I840" s="1" t="s">
        <v>1861</v>
      </c>
      <c r="J840" s="1" t="s">
        <v>4228</v>
      </c>
      <c r="K840" s="1" t="s">
        <v>4229</v>
      </c>
      <c r="L840" s="1" t="s">
        <v>4230</v>
      </c>
      <c r="M840" s="1" t="s">
        <v>1374</v>
      </c>
      <c r="N840" s="1" t="s">
        <v>1870</v>
      </c>
      <c r="O840" s="1" t="s">
        <v>3111</v>
      </c>
      <c r="Q840" s="1" t="str">
        <f>"+René"</f>
        <v>+René</v>
      </c>
      <c r="R840" s="1" t="s">
        <v>4231</v>
      </c>
      <c r="S840" s="1" t="s">
        <v>4232</v>
      </c>
    </row>
    <row r="841" spans="3:18" ht="10.5">
      <c r="C841" s="1" t="s">
        <v>4233</v>
      </c>
      <c r="D841" s="1" t="s">
        <v>3104</v>
      </c>
      <c r="E841" s="1" t="s">
        <v>221</v>
      </c>
      <c r="G841" s="1" t="s">
        <v>3016</v>
      </c>
      <c r="J841" s="1" t="str">
        <f>"+René"</f>
        <v>+René</v>
      </c>
      <c r="K841" s="1" t="s">
        <v>4234</v>
      </c>
      <c r="M841" s="1" t="s">
        <v>3523</v>
      </c>
      <c r="N841" s="1" t="s">
        <v>7</v>
      </c>
      <c r="O841" s="1" t="s">
        <v>3016</v>
      </c>
      <c r="Q841" s="1" t="str">
        <f>"+René"</f>
        <v>+René</v>
      </c>
      <c r="R841" s="1" t="s">
        <v>622</v>
      </c>
    </row>
    <row r="842" spans="3:18" ht="10.5">
      <c r="C842" s="1" t="s">
        <v>4233</v>
      </c>
      <c r="D842" s="1" t="s">
        <v>692</v>
      </c>
      <c r="E842" s="1" t="s">
        <v>330</v>
      </c>
      <c r="G842" s="1" t="s">
        <v>3016</v>
      </c>
      <c r="J842" s="1" t="str">
        <f>"+François"</f>
        <v>+François</v>
      </c>
      <c r="K842" s="1" t="str">
        <f>"+BEAUJAULT Marie"</f>
        <v>+BEAUJAULT Marie</v>
      </c>
      <c r="M842" s="1" t="s">
        <v>1183</v>
      </c>
      <c r="N842" s="1" t="s">
        <v>7</v>
      </c>
      <c r="O842" s="1" t="s">
        <v>3016</v>
      </c>
      <c r="Q842" s="1" t="str">
        <f>"+Joseph"</f>
        <v>+Joseph</v>
      </c>
      <c r="R842" s="1" t="s">
        <v>4572</v>
      </c>
    </row>
    <row r="843" spans="3:18" ht="10.5">
      <c r="C843" s="1" t="s">
        <v>4235</v>
      </c>
      <c r="D843" s="1" t="s">
        <v>566</v>
      </c>
      <c r="E843" s="1" t="s">
        <v>202</v>
      </c>
      <c r="G843" s="1" t="s">
        <v>3016</v>
      </c>
      <c r="J843" s="1" t="str">
        <f>"+Pierre"</f>
        <v>+Pierre</v>
      </c>
      <c r="K843" s="1" t="s">
        <v>4236</v>
      </c>
      <c r="M843" s="1" t="s">
        <v>1274</v>
      </c>
      <c r="N843" s="1" t="s">
        <v>7</v>
      </c>
      <c r="O843" s="1" t="s">
        <v>3111</v>
      </c>
      <c r="Q843" s="1" t="str">
        <f>"+Mathurin"</f>
        <v>+Mathurin</v>
      </c>
      <c r="R843" s="1" t="s">
        <v>4237</v>
      </c>
    </row>
    <row r="844" spans="3:18" ht="10.5">
      <c r="C844" s="1" t="s">
        <v>4238</v>
      </c>
      <c r="D844" s="1" t="s">
        <v>4239</v>
      </c>
      <c r="E844" s="1" t="s">
        <v>202</v>
      </c>
      <c r="J844" s="1" t="s">
        <v>221</v>
      </c>
      <c r="K844" s="1" t="str">
        <f>"+PARéE Anne"</f>
        <v>+PARéE Anne</v>
      </c>
      <c r="M844" s="1" t="s">
        <v>2007</v>
      </c>
      <c r="N844" s="1" t="s">
        <v>7</v>
      </c>
      <c r="O844" s="1" t="s">
        <v>3111</v>
      </c>
      <c r="Q844" s="1" t="str">
        <f>"+Antoine"</f>
        <v>+Antoine</v>
      </c>
      <c r="R844" s="1" t="s">
        <v>4240</v>
      </c>
    </row>
    <row r="845" spans="3:18" ht="10.5">
      <c r="C845" s="1" t="s">
        <v>4241</v>
      </c>
      <c r="D845" s="1" t="s">
        <v>4242</v>
      </c>
      <c r="E845" s="1" t="s">
        <v>197</v>
      </c>
      <c r="G845" s="1" t="s">
        <v>3016</v>
      </c>
      <c r="J845" s="1" t="str">
        <f>"+André"</f>
        <v>+André</v>
      </c>
      <c r="K845" s="1" t="s">
        <v>4243</v>
      </c>
      <c r="M845" s="1" t="s">
        <v>195</v>
      </c>
      <c r="N845" s="1" t="s">
        <v>7</v>
      </c>
      <c r="O845" s="1" t="s">
        <v>3111</v>
      </c>
      <c r="Q845" s="1" t="str">
        <f>"+Laurent"</f>
        <v>+Laurent</v>
      </c>
      <c r="R845" s="1" t="s">
        <v>4244</v>
      </c>
    </row>
    <row r="846" spans="3:18" ht="10.5">
      <c r="C846" s="1" t="s">
        <v>4241</v>
      </c>
      <c r="D846" s="1" t="s">
        <v>4245</v>
      </c>
      <c r="E846" s="1" t="s">
        <v>221</v>
      </c>
      <c r="G846" s="1" t="s">
        <v>3111</v>
      </c>
      <c r="J846" s="1" t="s">
        <v>120</v>
      </c>
      <c r="K846" s="1" t="str">
        <f>"+FOUCHER Catherine"</f>
        <v>+FOUCHER Catherine</v>
      </c>
      <c r="M846" s="1" t="s">
        <v>1286</v>
      </c>
      <c r="N846" s="1" t="s">
        <v>1504</v>
      </c>
      <c r="O846" s="1" t="s">
        <v>3111</v>
      </c>
      <c r="Q846" s="1" t="s">
        <v>202</v>
      </c>
      <c r="R846" s="1" t="s">
        <v>4246</v>
      </c>
    </row>
    <row r="847" spans="3:18" ht="10.5">
      <c r="C847" s="1" t="s">
        <v>4446</v>
      </c>
      <c r="D847" s="1" t="s">
        <v>1840</v>
      </c>
      <c r="E847" s="1" t="s">
        <v>202</v>
      </c>
      <c r="J847" s="1" t="s">
        <v>330</v>
      </c>
      <c r="K847" s="1" t="s">
        <v>4447</v>
      </c>
      <c r="M847" s="1" t="s">
        <v>1840</v>
      </c>
      <c r="N847" s="1" t="s">
        <v>7</v>
      </c>
      <c r="O847" s="1" t="s">
        <v>3016</v>
      </c>
      <c r="Q847" s="1" t="str">
        <f>"+Jacques"</f>
        <v>+Jacques</v>
      </c>
      <c r="R847" s="1" t="s">
        <v>4448</v>
      </c>
    </row>
    <row r="848" spans="3:18" ht="10.5">
      <c r="C848" s="1" t="s">
        <v>4449</v>
      </c>
      <c r="D848" s="1" t="s">
        <v>4450</v>
      </c>
      <c r="E848" s="1" t="s">
        <v>120</v>
      </c>
      <c r="G848" s="1" t="s">
        <v>3016</v>
      </c>
      <c r="J848" s="1" t="str">
        <f>"+Pierre"</f>
        <v>+Pierre</v>
      </c>
      <c r="K848" s="1" t="s">
        <v>4451</v>
      </c>
      <c r="M848" s="1" t="s">
        <v>4452</v>
      </c>
      <c r="N848" s="1" t="s">
        <v>1564</v>
      </c>
      <c r="O848" s="1" t="s">
        <v>3016</v>
      </c>
      <c r="P848" s="1" t="s">
        <v>4453</v>
      </c>
      <c r="Q848" s="1" t="s">
        <v>221</v>
      </c>
      <c r="R848" s="1" t="s">
        <v>4454</v>
      </c>
    </row>
    <row r="849" spans="3:18" ht="10.5">
      <c r="C849" s="1" t="s">
        <v>4455</v>
      </c>
      <c r="D849" s="1" t="s">
        <v>4459</v>
      </c>
      <c r="E849" s="1" t="s">
        <v>226</v>
      </c>
      <c r="G849" s="1" t="s">
        <v>3016</v>
      </c>
      <c r="J849" s="1" t="s">
        <v>221</v>
      </c>
      <c r="K849" s="1" t="s">
        <v>4661</v>
      </c>
      <c r="M849" s="1" t="s">
        <v>4662</v>
      </c>
      <c r="N849" s="1" t="s">
        <v>1501</v>
      </c>
      <c r="O849" s="1" t="s">
        <v>3016</v>
      </c>
      <c r="Q849" s="1" t="str">
        <f>"+François"</f>
        <v>+François</v>
      </c>
      <c r="R849" s="1" t="str">
        <f>"+BEAUJAULT Marie"</f>
        <v>+BEAUJAULT Marie</v>
      </c>
    </row>
    <row r="850" spans="3:18" ht="10.5">
      <c r="C850" s="1" t="s">
        <v>4663</v>
      </c>
      <c r="D850" s="1" t="s">
        <v>150</v>
      </c>
      <c r="E850" s="1" t="s">
        <v>202</v>
      </c>
      <c r="F850" s="1" t="s">
        <v>4664</v>
      </c>
      <c r="K850" s="1" t="s">
        <v>4665</v>
      </c>
      <c r="L850" s="1" t="s">
        <v>4666</v>
      </c>
      <c r="M850" s="1" t="s">
        <v>4667</v>
      </c>
      <c r="N850" s="1" t="s">
        <v>7</v>
      </c>
      <c r="O850" s="1" t="s">
        <v>3016</v>
      </c>
      <c r="P850" s="1" t="s">
        <v>4668</v>
      </c>
      <c r="Q850" s="1" t="s">
        <v>120</v>
      </c>
      <c r="R850" s="1" t="s">
        <v>4669</v>
      </c>
    </row>
    <row r="851" spans="3:18" ht="10.5">
      <c r="C851" s="1" t="s">
        <v>4663</v>
      </c>
      <c r="D851" s="1" t="s">
        <v>1645</v>
      </c>
      <c r="E851" s="1" t="s">
        <v>202</v>
      </c>
      <c r="H851" s="1" t="s">
        <v>4670</v>
      </c>
      <c r="I851" s="1" t="s">
        <v>2413</v>
      </c>
      <c r="J851" s="1" t="str">
        <f>"+André"</f>
        <v>+André</v>
      </c>
      <c r="K851" s="1" t="str">
        <f>"+MAIGNAN Françoise"</f>
        <v>+MAIGNAN Françoise</v>
      </c>
      <c r="M851" s="1" t="s">
        <v>1317</v>
      </c>
      <c r="N851" s="1" t="s">
        <v>7</v>
      </c>
      <c r="Q851" s="1" t="s">
        <v>221</v>
      </c>
      <c r="R851" s="1" t="s">
        <v>4131</v>
      </c>
    </row>
    <row r="852" spans="3:18" ht="10.5">
      <c r="C852" s="1" t="s">
        <v>4671</v>
      </c>
      <c r="D852" s="1" t="s">
        <v>1356</v>
      </c>
      <c r="E852" s="1" t="s">
        <v>522</v>
      </c>
      <c r="G852" s="1" t="s">
        <v>3111</v>
      </c>
      <c r="J852" s="1" t="s">
        <v>4672</v>
      </c>
      <c r="K852" s="1" t="str">
        <f>"+LARGEAU Françoise"</f>
        <v>+LARGEAU Françoise</v>
      </c>
      <c r="M852" s="1" t="s">
        <v>1230</v>
      </c>
      <c r="N852" s="1" t="s">
        <v>7</v>
      </c>
      <c r="O852" s="1" t="s">
        <v>3016</v>
      </c>
      <c r="Q852" s="1" t="s">
        <v>4673</v>
      </c>
      <c r="R852" s="1" t="str">
        <f>"+FOURNIER M.Louise"</f>
        <v>+FOURNIER M.Louise</v>
      </c>
    </row>
    <row r="853" spans="3:18" ht="10.5">
      <c r="C853" s="1" t="s">
        <v>4671</v>
      </c>
      <c r="D853" s="1" t="s">
        <v>1081</v>
      </c>
      <c r="E853" s="1" t="s">
        <v>330</v>
      </c>
      <c r="G853" s="1" t="s">
        <v>3016</v>
      </c>
      <c r="I853" s="1" t="s">
        <v>4222</v>
      </c>
      <c r="J853" s="1" t="s">
        <v>330</v>
      </c>
      <c r="K853" s="1" t="str">
        <f>"+JOLLIT Marie"</f>
        <v>+JOLLIT Marie</v>
      </c>
      <c r="M853" s="1" t="s">
        <v>4343</v>
      </c>
      <c r="N853" s="1" t="s">
        <v>7</v>
      </c>
      <c r="O853" s="1" t="s">
        <v>3111</v>
      </c>
      <c r="Q853" s="1" t="s">
        <v>197</v>
      </c>
      <c r="R853" s="1" t="s">
        <v>4674</v>
      </c>
    </row>
    <row r="854" spans="3:18" ht="10.5">
      <c r="C854" s="1" t="s">
        <v>4675</v>
      </c>
      <c r="D854" s="1" t="s">
        <v>4676</v>
      </c>
      <c r="E854" s="1" t="s">
        <v>202</v>
      </c>
      <c r="G854" s="1" t="s">
        <v>3016</v>
      </c>
      <c r="J854" s="1" t="str">
        <f>"+Jean"</f>
        <v>+Jean</v>
      </c>
      <c r="K854" s="1" t="str">
        <f>"+GENTILS Jeanne"</f>
        <v>+GENTILS Jeanne</v>
      </c>
      <c r="M854" s="1" t="s">
        <v>1183</v>
      </c>
      <c r="N854" s="1" t="s">
        <v>233</v>
      </c>
      <c r="O854" s="1" t="s">
        <v>3016</v>
      </c>
      <c r="Q854" s="1" t="str">
        <f>"+Joseph"</f>
        <v>+Joseph</v>
      </c>
      <c r="R854" s="1" t="s">
        <v>4572</v>
      </c>
    </row>
    <row r="855" spans="3:18" ht="10.5">
      <c r="C855" s="1" t="s">
        <v>4677</v>
      </c>
      <c r="D855" s="1" t="s">
        <v>4678</v>
      </c>
      <c r="E855" s="1" t="s">
        <v>120</v>
      </c>
      <c r="G855" s="1" t="s">
        <v>3016</v>
      </c>
      <c r="J855" s="1" t="str">
        <f>"+Pierre"</f>
        <v>+Pierre</v>
      </c>
      <c r="K855" s="1" t="s">
        <v>4679</v>
      </c>
      <c r="M855" s="1" t="s">
        <v>1183</v>
      </c>
      <c r="N855" s="1" t="s">
        <v>886</v>
      </c>
      <c r="O855" s="1" t="s">
        <v>3016</v>
      </c>
      <c r="P855" s="1" t="s">
        <v>4680</v>
      </c>
      <c r="Q855" s="1" t="str">
        <f>"+Jean"</f>
        <v>+Jean</v>
      </c>
      <c r="R855" s="1" t="s">
        <v>4681</v>
      </c>
    </row>
    <row r="856" spans="3:18" ht="10.5">
      <c r="C856" s="1" t="s">
        <v>4677</v>
      </c>
      <c r="D856" s="1" t="s">
        <v>4682</v>
      </c>
      <c r="E856" s="1" t="s">
        <v>197</v>
      </c>
      <c r="G856" s="1" t="s">
        <v>3016</v>
      </c>
      <c r="J856" s="1" t="str">
        <f>"+François"</f>
        <v>+François</v>
      </c>
      <c r="K856" s="1" t="s">
        <v>1426</v>
      </c>
      <c r="M856" s="1" t="s">
        <v>566</v>
      </c>
      <c r="N856" s="1" t="s">
        <v>768</v>
      </c>
      <c r="O856" s="1" t="s">
        <v>3016</v>
      </c>
      <c r="Q856" s="1" t="str">
        <f>"+Antoine"</f>
        <v>+Antoine</v>
      </c>
      <c r="R856" s="1" t="s">
        <v>4683</v>
      </c>
    </row>
    <row r="857" spans="3:18" ht="10.5">
      <c r="C857" s="1" t="s">
        <v>4684</v>
      </c>
      <c r="D857" s="1" t="s">
        <v>3670</v>
      </c>
      <c r="E857" s="1" t="s">
        <v>221</v>
      </c>
      <c r="G857" s="1" t="s">
        <v>3016</v>
      </c>
      <c r="I857" s="1" t="s">
        <v>2167</v>
      </c>
      <c r="J857" s="1" t="str">
        <f>"+Jean"</f>
        <v>+Jean</v>
      </c>
      <c r="K857" s="1" t="s">
        <v>4685</v>
      </c>
      <c r="M857" s="1" t="s">
        <v>1887</v>
      </c>
      <c r="N857" s="1" t="s">
        <v>4686</v>
      </c>
      <c r="O857" s="1" t="s">
        <v>3016</v>
      </c>
      <c r="Q857" s="1" t="s">
        <v>239</v>
      </c>
      <c r="R857" s="1" t="s">
        <v>1903</v>
      </c>
    </row>
    <row r="858" spans="3:18" ht="10.5">
      <c r="C858" s="1" t="s">
        <v>4687</v>
      </c>
      <c r="D858" s="1" t="s">
        <v>1971</v>
      </c>
      <c r="E858" s="1" t="s">
        <v>330</v>
      </c>
      <c r="F858" s="1" t="s">
        <v>4689</v>
      </c>
      <c r="H858" s="1" t="s">
        <v>4688</v>
      </c>
      <c r="I858" s="1" t="s">
        <v>2767</v>
      </c>
      <c r="L858" s="1" t="s">
        <v>4690</v>
      </c>
      <c r="M858" s="1" t="s">
        <v>4691</v>
      </c>
      <c r="N858" s="1" t="s">
        <v>7</v>
      </c>
      <c r="O858" s="1" t="s">
        <v>3111</v>
      </c>
      <c r="Q858" s="1" t="str">
        <f>"+François"</f>
        <v>+François</v>
      </c>
      <c r="R858" s="1" t="s">
        <v>4692</v>
      </c>
    </row>
    <row r="859" spans="3:18" ht="10.5">
      <c r="C859" s="1" t="s">
        <v>4693</v>
      </c>
      <c r="D859" s="1" t="s">
        <v>2386</v>
      </c>
      <c r="E859" s="1" t="s">
        <v>120</v>
      </c>
      <c r="G859" s="1" t="s">
        <v>3111</v>
      </c>
      <c r="J859" s="1" t="str">
        <f>"+Jean"</f>
        <v>+Jean</v>
      </c>
      <c r="K859" s="1" t="str">
        <f>"+POÜET Marianne"</f>
        <v>+POÜET Marianne</v>
      </c>
      <c r="M859" s="1" t="s">
        <v>4694</v>
      </c>
      <c r="N859" s="1" t="s">
        <v>96</v>
      </c>
      <c r="Q859" s="1" t="str">
        <f>"+Louis"</f>
        <v>+Louis</v>
      </c>
      <c r="R859" s="1" t="s">
        <v>4695</v>
      </c>
    </row>
    <row r="860" spans="3:18" ht="10.5">
      <c r="C860" s="1" t="s">
        <v>4693</v>
      </c>
      <c r="D860" s="1" t="s">
        <v>1453</v>
      </c>
      <c r="E860" s="1" t="s">
        <v>187</v>
      </c>
      <c r="G860" s="1" t="s">
        <v>3016</v>
      </c>
      <c r="J860" s="1" t="s">
        <v>187</v>
      </c>
      <c r="K860" s="1" t="s">
        <v>4492</v>
      </c>
      <c r="M860" s="1" t="s">
        <v>4694</v>
      </c>
      <c r="N860" s="1" t="s">
        <v>7</v>
      </c>
      <c r="Q860" s="1" t="str">
        <f>"+Louis"</f>
        <v>+Louis</v>
      </c>
      <c r="R860" s="1" t="s">
        <v>4695</v>
      </c>
    </row>
    <row r="861" spans="3:18" ht="10.5">
      <c r="C861" s="1" t="s">
        <v>4493</v>
      </c>
      <c r="D861" s="1" t="s">
        <v>15</v>
      </c>
      <c r="E861" s="1" t="s">
        <v>215</v>
      </c>
      <c r="G861" s="1" t="s">
        <v>3016</v>
      </c>
      <c r="J861" s="1" t="s">
        <v>120</v>
      </c>
      <c r="K861" s="1" t="str">
        <f>"+MALECOT Jeanne"</f>
        <v>+MALECOT Jeanne</v>
      </c>
      <c r="M861" s="1" t="s">
        <v>4494</v>
      </c>
      <c r="N861" s="1" t="s">
        <v>7</v>
      </c>
      <c r="O861" s="1" t="s">
        <v>3016</v>
      </c>
      <c r="Q861" s="1" t="str">
        <f>"+Jacques"</f>
        <v>+Jacques</v>
      </c>
      <c r="R861" s="1" t="s">
        <v>4495</v>
      </c>
    </row>
    <row r="862" spans="3:18" ht="10.5">
      <c r="C862" s="1" t="s">
        <v>4496</v>
      </c>
      <c r="D862" s="1" t="s">
        <v>1286</v>
      </c>
      <c r="E862" s="1" t="s">
        <v>221</v>
      </c>
      <c r="G862" s="1" t="s">
        <v>3016</v>
      </c>
      <c r="J862" s="1" t="s">
        <v>202</v>
      </c>
      <c r="K862" s="1" t="s">
        <v>4246</v>
      </c>
      <c r="M862" s="1" t="s">
        <v>4497</v>
      </c>
      <c r="N862" s="1" t="s">
        <v>1793</v>
      </c>
      <c r="O862" s="1" t="s">
        <v>3111</v>
      </c>
      <c r="Q862" s="1" t="str">
        <f>"+Henri"</f>
        <v>+Henri</v>
      </c>
      <c r="R862" s="1" t="s">
        <v>4498</v>
      </c>
    </row>
    <row r="863" spans="3:18" ht="10.5">
      <c r="C863" s="1" t="s">
        <v>4499</v>
      </c>
      <c r="D863" s="1" t="s">
        <v>4676</v>
      </c>
      <c r="E863" s="1" t="s">
        <v>197</v>
      </c>
      <c r="G863" s="1" t="s">
        <v>3016</v>
      </c>
      <c r="J863" s="1" t="str">
        <f>"+Jean"</f>
        <v>+Jean</v>
      </c>
      <c r="K863" s="1" t="str">
        <f>"+GENTY Jeanne"</f>
        <v>+GENTY Jeanne</v>
      </c>
      <c r="M863" s="1" t="s">
        <v>508</v>
      </c>
      <c r="N863" s="1" t="s">
        <v>96</v>
      </c>
      <c r="O863" s="1" t="s">
        <v>3016</v>
      </c>
      <c r="P863" s="1" t="s">
        <v>2448</v>
      </c>
      <c r="Q863" s="1" t="s">
        <v>202</v>
      </c>
      <c r="R863" s="1" t="str">
        <f>"+BESSON Jeanne"</f>
        <v>+BESSON Jeanne</v>
      </c>
    </row>
    <row r="864" spans="3:18" ht="10.5">
      <c r="C864" s="1" t="s">
        <v>4500</v>
      </c>
      <c r="D864" s="1" t="s">
        <v>679</v>
      </c>
      <c r="E864" s="1" t="s">
        <v>202</v>
      </c>
      <c r="G864" s="1" t="s">
        <v>3016</v>
      </c>
      <c r="J864" s="1" t="s">
        <v>197</v>
      </c>
      <c r="K864" s="1" t="s">
        <v>4297</v>
      </c>
      <c r="M864" s="1" t="s">
        <v>4343</v>
      </c>
      <c r="N864" s="1" t="s">
        <v>7</v>
      </c>
      <c r="O864" s="1" t="s">
        <v>3016</v>
      </c>
      <c r="Q864" s="1" t="str">
        <f>"+Michel"</f>
        <v>+Michel</v>
      </c>
      <c r="R864" s="1" t="s">
        <v>4298</v>
      </c>
    </row>
    <row r="865" spans="3:18" ht="10.5">
      <c r="C865" s="1" t="s">
        <v>4299</v>
      </c>
      <c r="D865" s="1" t="s">
        <v>1152</v>
      </c>
      <c r="E865" s="1" t="s">
        <v>187</v>
      </c>
      <c r="F865" s="1" t="s">
        <v>4300</v>
      </c>
      <c r="H865" s="1" t="s">
        <v>866</v>
      </c>
      <c r="M865" s="1" t="s">
        <v>3446</v>
      </c>
      <c r="N865" s="1" t="s">
        <v>7</v>
      </c>
      <c r="O865" s="1" t="s">
        <v>3016</v>
      </c>
      <c r="P865" s="1" t="s">
        <v>4301</v>
      </c>
      <c r="Q865" s="1" t="str">
        <f>"+Jacques"</f>
        <v>+Jacques</v>
      </c>
      <c r="R865" s="1" t="s">
        <v>4302</v>
      </c>
    </row>
    <row r="866" spans="3:17" ht="10.5">
      <c r="C866" s="1" t="s">
        <v>4303</v>
      </c>
      <c r="D866" s="1" t="s">
        <v>1392</v>
      </c>
      <c r="E866" s="1" t="s">
        <v>221</v>
      </c>
      <c r="F866" s="1" t="s">
        <v>4304</v>
      </c>
      <c r="M866" s="1" t="s">
        <v>3104</v>
      </c>
      <c r="N866" s="1" t="s">
        <v>96</v>
      </c>
      <c r="Q866" s="1" t="s">
        <v>4305</v>
      </c>
    </row>
    <row r="867" spans="3:18" ht="10.5">
      <c r="C867" s="1" t="s">
        <v>4306</v>
      </c>
      <c r="D867" s="1" t="s">
        <v>1460</v>
      </c>
      <c r="E867" s="1" t="s">
        <v>120</v>
      </c>
      <c r="G867" s="1" t="s">
        <v>3016</v>
      </c>
      <c r="J867" s="1" t="str">
        <f>"+Louis"</f>
        <v>+Louis</v>
      </c>
      <c r="K867" s="1" t="s">
        <v>4307</v>
      </c>
      <c r="M867" s="1" t="s">
        <v>4308</v>
      </c>
      <c r="N867" s="1" t="s">
        <v>340</v>
      </c>
      <c r="O867" s="1" t="s">
        <v>3111</v>
      </c>
      <c r="Q867" s="1" t="str">
        <f>"+Louis"</f>
        <v>+Louis</v>
      </c>
      <c r="R867" s="1" t="s">
        <v>4695</v>
      </c>
    </row>
    <row r="868" spans="3:19" ht="10.5">
      <c r="C868" s="1" t="s">
        <v>4309</v>
      </c>
      <c r="D868" s="1" t="s">
        <v>4310</v>
      </c>
      <c r="E868" s="1" t="s">
        <v>4311</v>
      </c>
      <c r="J868" s="1" t="str">
        <f>"+François"</f>
        <v>+François</v>
      </c>
      <c r="K868" s="1" t="s">
        <v>4312</v>
      </c>
      <c r="M868" s="1" t="s">
        <v>1317</v>
      </c>
      <c r="N868" s="1" t="s">
        <v>768</v>
      </c>
      <c r="O868" s="1" t="s">
        <v>3111</v>
      </c>
      <c r="Q868" s="1" t="s">
        <v>221</v>
      </c>
      <c r="R868" s="1" t="s">
        <v>4131</v>
      </c>
      <c r="S868" s="1" t="s">
        <v>4313</v>
      </c>
    </row>
    <row r="869" spans="3:18" ht="10.5">
      <c r="C869" s="1" t="s">
        <v>4314</v>
      </c>
      <c r="D869" s="1" t="s">
        <v>4315</v>
      </c>
      <c r="E869" s="1" t="s">
        <v>120</v>
      </c>
      <c r="I869" s="1" t="s">
        <v>2563</v>
      </c>
      <c r="J869" s="1" t="str">
        <f>"+Jean"</f>
        <v>+Jean</v>
      </c>
      <c r="K869" s="1" t="s">
        <v>3438</v>
      </c>
      <c r="M869" s="1" t="s">
        <v>1104</v>
      </c>
      <c r="N869" s="1" t="s">
        <v>233</v>
      </c>
      <c r="Q869" s="1" t="s">
        <v>202</v>
      </c>
      <c r="R869" s="1" t="str">
        <f>"+GIRAUD Magdeleine"</f>
        <v>+GIRAUD Magdeleine</v>
      </c>
    </row>
    <row r="870" spans="3:18" ht="10.5">
      <c r="C870" s="1" t="s">
        <v>4316</v>
      </c>
      <c r="D870" s="1" t="s">
        <v>723</v>
      </c>
      <c r="E870" s="1" t="s">
        <v>513</v>
      </c>
      <c r="J870" s="1" t="s">
        <v>197</v>
      </c>
      <c r="K870" s="1" t="str">
        <f>"+REAU Marie"</f>
        <v>+REAU Marie</v>
      </c>
      <c r="M870" s="1" t="s">
        <v>566</v>
      </c>
      <c r="N870" s="1" t="s">
        <v>7</v>
      </c>
      <c r="O870" s="1" t="s">
        <v>3016</v>
      </c>
      <c r="Q870" s="1" t="s">
        <v>221</v>
      </c>
      <c r="R870" s="1" t="s">
        <v>4317</v>
      </c>
    </row>
    <row r="871" spans="3:18" ht="10.5">
      <c r="C871" s="1" t="s">
        <v>4318</v>
      </c>
      <c r="D871" s="1" t="s">
        <v>4319</v>
      </c>
      <c r="E871" s="1" t="s">
        <v>120</v>
      </c>
      <c r="G871" s="1" t="s">
        <v>3111</v>
      </c>
      <c r="I871" s="1" t="s">
        <v>1755</v>
      </c>
      <c r="J871" s="1" t="s">
        <v>197</v>
      </c>
      <c r="K871" s="1" t="s">
        <v>3941</v>
      </c>
      <c r="M871" s="1" t="s">
        <v>3800</v>
      </c>
      <c r="N871" s="1" t="s">
        <v>4320</v>
      </c>
      <c r="O871" s="1" t="s">
        <v>3016</v>
      </c>
      <c r="Q871" s="1" t="str">
        <f>"+Mathurin"</f>
        <v>+Mathurin</v>
      </c>
      <c r="R871" s="1" t="s">
        <v>4321</v>
      </c>
    </row>
    <row r="872" spans="3:18" ht="10.5">
      <c r="C872" s="1" t="s">
        <v>4322</v>
      </c>
      <c r="D872" s="1" t="s">
        <v>4147</v>
      </c>
      <c r="E872" s="1" t="s">
        <v>330</v>
      </c>
      <c r="G872" s="1" t="s">
        <v>3016</v>
      </c>
      <c r="J872" s="1" t="s">
        <v>120</v>
      </c>
      <c r="K872" s="1" t="s">
        <v>4323</v>
      </c>
      <c r="M872" s="1" t="s">
        <v>532</v>
      </c>
      <c r="N872" s="1" t="s">
        <v>7</v>
      </c>
      <c r="O872" s="1" t="s">
        <v>3016</v>
      </c>
      <c r="P872" s="1" t="s">
        <v>4567</v>
      </c>
      <c r="Q872" s="1" t="str">
        <f>"+Jacques"</f>
        <v>+Jacques</v>
      </c>
      <c r="R872" s="1" t="s">
        <v>4324</v>
      </c>
    </row>
    <row r="873" spans="3:17" ht="10.5">
      <c r="C873" s="1" t="s">
        <v>4325</v>
      </c>
      <c r="D873" s="1" t="s">
        <v>4326</v>
      </c>
      <c r="E873" s="1" t="s">
        <v>120</v>
      </c>
      <c r="F873" s="1" t="s">
        <v>4327</v>
      </c>
      <c r="M873" s="1" t="s">
        <v>4328</v>
      </c>
      <c r="N873" s="1" t="s">
        <v>19</v>
      </c>
      <c r="P873" s="1" t="s">
        <v>2511</v>
      </c>
      <c r="Q873" s="1" t="s">
        <v>4329</v>
      </c>
    </row>
    <row r="874" spans="3:14" ht="10.5">
      <c r="C874" s="1" t="s">
        <v>4330</v>
      </c>
      <c r="D874" s="1" t="s">
        <v>10</v>
      </c>
      <c r="E874" s="1" t="s">
        <v>202</v>
      </c>
      <c r="I874" s="1" t="s">
        <v>2817</v>
      </c>
      <c r="M874" s="1" t="s">
        <v>4331</v>
      </c>
      <c r="N874" s="1" t="s">
        <v>233</v>
      </c>
    </row>
    <row r="875" spans="3:17" ht="10.5">
      <c r="C875" s="1" t="s">
        <v>4332</v>
      </c>
      <c r="D875" s="1" t="s">
        <v>4333</v>
      </c>
      <c r="E875" s="1" t="s">
        <v>221</v>
      </c>
      <c r="G875" s="1" t="s">
        <v>3016</v>
      </c>
      <c r="J875" s="1" t="s">
        <v>227</v>
      </c>
      <c r="K875" s="1" t="str">
        <f>"+CHAINE Marie"</f>
        <v>+CHAINE Marie</v>
      </c>
      <c r="M875" s="1" t="s">
        <v>4334</v>
      </c>
      <c r="N875" s="1" t="s">
        <v>7</v>
      </c>
      <c r="Q875" s="1" t="s">
        <v>4335</v>
      </c>
    </row>
    <row r="876" spans="3:17" ht="10.5">
      <c r="C876" s="1" t="s">
        <v>4332</v>
      </c>
      <c r="D876" s="1" t="s">
        <v>2149</v>
      </c>
      <c r="E876" s="1" t="s">
        <v>202</v>
      </c>
      <c r="G876" s="1" t="s">
        <v>3016</v>
      </c>
      <c r="J876" s="1" t="str">
        <f>"+François"</f>
        <v>+François</v>
      </c>
      <c r="K876" s="1" t="str">
        <f>"+TAPON Françoise"</f>
        <v>+TAPON Françoise</v>
      </c>
      <c r="M876" s="1" t="s">
        <v>4336</v>
      </c>
      <c r="N876" s="1" t="s">
        <v>96</v>
      </c>
      <c r="Q876" s="1" t="s">
        <v>4337</v>
      </c>
    </row>
    <row r="877" spans="3:18" ht="10.5">
      <c r="C877" s="1" t="s">
        <v>4338</v>
      </c>
      <c r="D877" s="1" t="s">
        <v>3087</v>
      </c>
      <c r="E877" s="1" t="s">
        <v>202</v>
      </c>
      <c r="F877" s="1" t="s">
        <v>4339</v>
      </c>
      <c r="M877" s="1" t="s">
        <v>4326</v>
      </c>
      <c r="N877" s="1" t="s">
        <v>340</v>
      </c>
      <c r="O877" s="1" t="s">
        <v>3111</v>
      </c>
      <c r="Q877" s="1" t="str">
        <f>"+Pierre"</f>
        <v>+Pierre</v>
      </c>
      <c r="R877" s="1" t="s">
        <v>4004</v>
      </c>
    </row>
    <row r="878" spans="3:17" ht="10.5">
      <c r="C878" s="1" t="s">
        <v>4340</v>
      </c>
      <c r="D878" s="1" t="s">
        <v>220</v>
      </c>
      <c r="E878" s="1" t="s">
        <v>197</v>
      </c>
      <c r="G878" s="1" t="s">
        <v>3016</v>
      </c>
      <c r="J878" s="1" t="str">
        <f>"+Jean"</f>
        <v>+Jean</v>
      </c>
      <c r="K878" s="1" t="s">
        <v>4553</v>
      </c>
      <c r="M878" s="1" t="s">
        <v>1477</v>
      </c>
      <c r="N878" s="1" t="s">
        <v>25</v>
      </c>
      <c r="Q878" s="1" t="s">
        <v>4554</v>
      </c>
    </row>
    <row r="879" spans="3:14" ht="10.5">
      <c r="C879" s="1" t="s">
        <v>4555</v>
      </c>
      <c r="D879" s="1" t="s">
        <v>258</v>
      </c>
      <c r="E879" s="1" t="s">
        <v>197</v>
      </c>
      <c r="M879" s="1" t="s">
        <v>4343</v>
      </c>
      <c r="N879" s="1" t="s">
        <v>7</v>
      </c>
    </row>
    <row r="880" spans="3:18" ht="10.5">
      <c r="C880" s="1" t="s">
        <v>4556</v>
      </c>
      <c r="D880" s="1" t="s">
        <v>403</v>
      </c>
      <c r="E880" s="1" t="s">
        <v>215</v>
      </c>
      <c r="G880" s="1" t="s">
        <v>3016</v>
      </c>
      <c r="J880" s="1" t="str">
        <f>"+André"</f>
        <v>+André</v>
      </c>
      <c r="K880" s="1" t="s">
        <v>4557</v>
      </c>
      <c r="M880" s="1" t="s">
        <v>1805</v>
      </c>
      <c r="N880" s="1" t="s">
        <v>340</v>
      </c>
      <c r="O880" s="1" t="s">
        <v>3016</v>
      </c>
      <c r="Q880" s="1" t="str">
        <f>"+Pierre"</f>
        <v>+Pierre</v>
      </c>
      <c r="R880" s="1" t="s">
        <v>4558</v>
      </c>
    </row>
    <row r="881" spans="3:18" ht="10.5">
      <c r="C881" s="1" t="s">
        <v>4559</v>
      </c>
      <c r="D881" s="1" t="s">
        <v>893</v>
      </c>
      <c r="E881" s="1" t="s">
        <v>330</v>
      </c>
      <c r="J881" s="1" t="s">
        <v>202</v>
      </c>
      <c r="K881" s="1" t="s">
        <v>4560</v>
      </c>
      <c r="M881" s="1" t="s">
        <v>2856</v>
      </c>
      <c r="N881" s="1" t="s">
        <v>7</v>
      </c>
      <c r="P881" s="1" t="s">
        <v>2767</v>
      </c>
      <c r="Q881" s="1" t="s">
        <v>120</v>
      </c>
      <c r="R881" s="1" t="s">
        <v>4561</v>
      </c>
    </row>
    <row r="882" spans="3:18" ht="10.5">
      <c r="C882" s="1" t="s">
        <v>4562</v>
      </c>
      <c r="D882" s="1" t="s">
        <v>140</v>
      </c>
      <c r="E882" s="1" t="s">
        <v>120</v>
      </c>
      <c r="J882" s="1" t="s">
        <v>221</v>
      </c>
      <c r="K882" s="1" t="s">
        <v>4204</v>
      </c>
      <c r="M882" s="1" t="s">
        <v>4760</v>
      </c>
      <c r="N882" s="1" t="s">
        <v>340</v>
      </c>
      <c r="O882" s="1" t="s">
        <v>3016</v>
      </c>
      <c r="Q882" s="1" t="s">
        <v>202</v>
      </c>
      <c r="R882" s="1" t="s">
        <v>4761</v>
      </c>
    </row>
    <row r="883" spans="3:18" ht="10.5">
      <c r="C883" s="1" t="s">
        <v>4762</v>
      </c>
      <c r="D883" s="1" t="s">
        <v>140</v>
      </c>
      <c r="E883" s="1" t="s">
        <v>1101</v>
      </c>
      <c r="J883" s="1" t="s">
        <v>202</v>
      </c>
      <c r="K883" s="1" t="s">
        <v>3911</v>
      </c>
      <c r="M883" s="1" t="s">
        <v>4343</v>
      </c>
      <c r="N883" s="1" t="s">
        <v>233</v>
      </c>
      <c r="Q883" s="1" t="str">
        <f>"+Jean"</f>
        <v>+Jean</v>
      </c>
      <c r="R883" s="1" t="s">
        <v>4763</v>
      </c>
    </row>
    <row r="884" spans="3:17" ht="10.5">
      <c r="C884" s="1" t="s">
        <v>4762</v>
      </c>
      <c r="D884" s="1" t="s">
        <v>729</v>
      </c>
      <c r="E884" s="1" t="s">
        <v>221</v>
      </c>
      <c r="F884" s="1" t="s">
        <v>4764</v>
      </c>
      <c r="M884" s="1" t="s">
        <v>943</v>
      </c>
      <c r="N884" s="1" t="s">
        <v>7</v>
      </c>
      <c r="Q884" s="1" t="s">
        <v>4765</v>
      </c>
    </row>
    <row r="885" spans="3:18" ht="10.5">
      <c r="C885" s="1" t="s">
        <v>4762</v>
      </c>
      <c r="D885" s="1" t="s">
        <v>4343</v>
      </c>
      <c r="E885" s="1" t="s">
        <v>221</v>
      </c>
      <c r="J885" s="1" t="str">
        <f>"+Michel"</f>
        <v>+Michel</v>
      </c>
      <c r="K885" s="1" t="s">
        <v>4298</v>
      </c>
      <c r="M885" s="1" t="s">
        <v>4093</v>
      </c>
      <c r="N885" s="1" t="s">
        <v>340</v>
      </c>
      <c r="Q885" s="1" t="s">
        <v>221</v>
      </c>
      <c r="R885" s="1" t="str">
        <f>"+JOUATE Louise"</f>
        <v>+JOUATE Louise</v>
      </c>
    </row>
    <row r="886" spans="3:18" ht="10.5">
      <c r="C886" s="1" t="s">
        <v>4766</v>
      </c>
      <c r="D886" s="1" t="s">
        <v>195</v>
      </c>
      <c r="E886" s="1" t="s">
        <v>330</v>
      </c>
      <c r="J886" s="1" t="str">
        <f>"+François"</f>
        <v>+François</v>
      </c>
      <c r="K886" s="1" t="s">
        <v>4767</v>
      </c>
      <c r="M886" s="1" t="s">
        <v>1807</v>
      </c>
      <c r="N886" s="1" t="s">
        <v>340</v>
      </c>
      <c r="O886" s="1" t="s">
        <v>3016</v>
      </c>
      <c r="Q886" s="1" t="str">
        <f>"+Augustin"</f>
        <v>+Augustin</v>
      </c>
      <c r="R886" s="1" t="s">
        <v>4768</v>
      </c>
    </row>
    <row r="887" spans="3:17" ht="10.5">
      <c r="C887" s="1" t="s">
        <v>4766</v>
      </c>
      <c r="D887" s="1" t="s">
        <v>4769</v>
      </c>
      <c r="E887" s="1" t="s">
        <v>226</v>
      </c>
      <c r="F887" s="1" t="s">
        <v>4770</v>
      </c>
      <c r="H887" s="1" t="s">
        <v>827</v>
      </c>
      <c r="M887" s="1" t="s">
        <v>1855</v>
      </c>
      <c r="N887" s="1" t="s">
        <v>7</v>
      </c>
      <c r="Q887" s="1" t="s">
        <v>4771</v>
      </c>
    </row>
    <row r="888" spans="3:18" ht="10.5">
      <c r="C888" s="1" t="s">
        <v>4766</v>
      </c>
      <c r="D888" s="1" t="s">
        <v>475</v>
      </c>
      <c r="E888" s="1" t="s">
        <v>1612</v>
      </c>
      <c r="F888" s="1" t="s">
        <v>4772</v>
      </c>
      <c r="M888" s="1" t="s">
        <v>4676</v>
      </c>
      <c r="N888" s="1" t="s">
        <v>1564</v>
      </c>
      <c r="O888" s="1" t="s">
        <v>3016</v>
      </c>
      <c r="Q888" s="1" t="str">
        <f>"+François"</f>
        <v>+François</v>
      </c>
      <c r="R888" s="1" t="s">
        <v>4773</v>
      </c>
    </row>
    <row r="889" spans="3:18" ht="10.5">
      <c r="C889" s="1" t="s">
        <v>4774</v>
      </c>
      <c r="D889" s="1" t="s">
        <v>3672</v>
      </c>
      <c r="E889" s="1" t="s">
        <v>221</v>
      </c>
      <c r="J889" s="1" t="str">
        <f>"+Pierre"</f>
        <v>+Pierre</v>
      </c>
      <c r="K889" s="1" t="s">
        <v>1607</v>
      </c>
      <c r="M889" s="1" t="s">
        <v>508</v>
      </c>
      <c r="N889" s="1" t="s">
        <v>7</v>
      </c>
      <c r="Q889" s="1" t="s">
        <v>215</v>
      </c>
      <c r="R889" s="1" t="str">
        <f>"+FALOURD Marie"</f>
        <v>+FALOURD Marie</v>
      </c>
    </row>
    <row r="890" spans="3:18" ht="10.5">
      <c r="C890" s="1" t="s">
        <v>4775</v>
      </c>
      <c r="D890" s="1" t="s">
        <v>4776</v>
      </c>
      <c r="E890" s="1" t="s">
        <v>66</v>
      </c>
      <c r="F890" s="1" t="s">
        <v>4777</v>
      </c>
      <c r="M890" s="1" t="s">
        <v>943</v>
      </c>
      <c r="N890" s="1" t="s">
        <v>96</v>
      </c>
      <c r="O890" s="1" t="s">
        <v>3016</v>
      </c>
      <c r="Q890" s="1" t="s">
        <v>2760</v>
      </c>
      <c r="R890" s="1" t="s">
        <v>4778</v>
      </c>
    </row>
    <row r="891" spans="3:18" ht="10.5">
      <c r="C891" s="1" t="s">
        <v>4779</v>
      </c>
      <c r="D891" s="1" t="s">
        <v>4780</v>
      </c>
      <c r="E891" s="1" t="s">
        <v>221</v>
      </c>
      <c r="G891" s="1" t="s">
        <v>3016</v>
      </c>
      <c r="I891" s="1" t="s">
        <v>2413</v>
      </c>
      <c r="J891" s="1" t="str">
        <f>"+Jean"</f>
        <v>+Jean</v>
      </c>
      <c r="K891" s="1" t="s">
        <v>4781</v>
      </c>
      <c r="M891" s="1" t="s">
        <v>2342</v>
      </c>
      <c r="N891" s="1" t="s">
        <v>7</v>
      </c>
      <c r="O891" s="1" t="s">
        <v>3111</v>
      </c>
      <c r="Q891" s="1" t="str">
        <f>"+Jean"</f>
        <v>+Jean</v>
      </c>
      <c r="R891" s="1" t="s">
        <v>4782</v>
      </c>
    </row>
    <row r="892" spans="3:18" ht="10.5">
      <c r="C892" s="1" t="s">
        <v>4783</v>
      </c>
      <c r="D892" s="1" t="s">
        <v>4784</v>
      </c>
      <c r="E892" s="1" t="s">
        <v>221</v>
      </c>
      <c r="I892" s="1" t="s">
        <v>2413</v>
      </c>
      <c r="J892" s="1" t="s">
        <v>221</v>
      </c>
      <c r="K892" s="1" t="str">
        <f>"+MARTINEAU Marie"</f>
        <v>+MARTINEAU Marie</v>
      </c>
      <c r="M892" s="1" t="s">
        <v>3093</v>
      </c>
      <c r="N892" s="1" t="s">
        <v>340</v>
      </c>
      <c r="Q892" s="1" t="s">
        <v>120</v>
      </c>
      <c r="R892" s="1" t="s">
        <v>4785</v>
      </c>
    </row>
    <row r="893" spans="3:18" ht="10.5">
      <c r="C893" s="1" t="s">
        <v>4786</v>
      </c>
      <c r="D893" s="1" t="s">
        <v>3944</v>
      </c>
      <c r="E893" s="1" t="s">
        <v>202</v>
      </c>
      <c r="J893" s="1" t="s">
        <v>202</v>
      </c>
      <c r="M893" s="1" t="s">
        <v>2018</v>
      </c>
      <c r="N893" s="1" t="s">
        <v>7</v>
      </c>
      <c r="R893" s="1" t="s">
        <v>4787</v>
      </c>
    </row>
    <row r="894" spans="3:18" ht="10.5">
      <c r="C894" s="1" t="s">
        <v>4788</v>
      </c>
      <c r="D894" s="1" t="s">
        <v>327</v>
      </c>
      <c r="E894" s="1" t="s">
        <v>221</v>
      </c>
      <c r="F894" s="1" t="s">
        <v>4156</v>
      </c>
      <c r="M894" s="1" t="s">
        <v>4789</v>
      </c>
      <c r="N894" s="1" t="s">
        <v>7</v>
      </c>
      <c r="Q894" s="1" t="str">
        <f>"+François"</f>
        <v>+François</v>
      </c>
      <c r="R894" s="1" t="s">
        <v>1607</v>
      </c>
    </row>
    <row r="895" spans="3:19" ht="10.5">
      <c r="C895" s="1" t="s">
        <v>4790</v>
      </c>
      <c r="D895" s="1" t="s">
        <v>1328</v>
      </c>
      <c r="E895" s="1" t="s">
        <v>221</v>
      </c>
      <c r="F895" s="1" t="s">
        <v>4791</v>
      </c>
      <c r="M895" s="1" t="s">
        <v>150</v>
      </c>
      <c r="N895" s="1" t="s">
        <v>4792</v>
      </c>
      <c r="O895" s="1" t="s">
        <v>4793</v>
      </c>
      <c r="Q895" s="1" t="s">
        <v>4794</v>
      </c>
      <c r="S895" s="1" t="s">
        <v>4601</v>
      </c>
    </row>
    <row r="896" spans="3:19" ht="10.5">
      <c r="C896" s="1" t="s">
        <v>4602</v>
      </c>
      <c r="D896" s="1" t="s">
        <v>397</v>
      </c>
      <c r="E896" s="1" t="s">
        <v>202</v>
      </c>
      <c r="F896" s="1" t="s">
        <v>4603</v>
      </c>
      <c r="M896" s="1" t="s">
        <v>4604</v>
      </c>
      <c r="N896" s="1" t="s">
        <v>1146</v>
      </c>
      <c r="O896" s="1" t="s">
        <v>3016</v>
      </c>
      <c r="Q896" s="1" t="s">
        <v>1157</v>
      </c>
      <c r="S896" s="1" t="s">
        <v>4397</v>
      </c>
    </row>
    <row r="897" spans="3:18" ht="10.5">
      <c r="C897" s="1" t="s">
        <v>4602</v>
      </c>
      <c r="D897" s="1" t="s">
        <v>4398</v>
      </c>
      <c r="E897" s="1" t="s">
        <v>330</v>
      </c>
      <c r="G897" s="1" t="s">
        <v>3016</v>
      </c>
      <c r="J897" s="1" t="str">
        <f>"+Jean"</f>
        <v>+Jean</v>
      </c>
      <c r="K897" s="1" t="s">
        <v>412</v>
      </c>
      <c r="M897" s="1" t="s">
        <v>403</v>
      </c>
      <c r="N897" s="1" t="s">
        <v>1870</v>
      </c>
      <c r="O897" s="1" t="s">
        <v>3111</v>
      </c>
      <c r="Q897" s="1" t="str">
        <f>"+René"</f>
        <v>+René</v>
      </c>
      <c r="R897" s="1" t="s">
        <v>4399</v>
      </c>
    </row>
    <row r="898" spans="3:18" ht="10.5">
      <c r="C898" s="1" t="s">
        <v>4400</v>
      </c>
      <c r="D898" s="1" t="s">
        <v>4401</v>
      </c>
      <c r="E898" s="1" t="s">
        <v>120</v>
      </c>
      <c r="F898" s="1" t="s">
        <v>4402</v>
      </c>
      <c r="M898" s="1" t="s">
        <v>4333</v>
      </c>
      <c r="N898" s="1" t="s">
        <v>7</v>
      </c>
      <c r="Q898" s="1" t="s">
        <v>227</v>
      </c>
      <c r="R898" s="1" t="s">
        <v>4403</v>
      </c>
    </row>
    <row r="899" spans="3:18" ht="10.5">
      <c r="C899" s="1" t="s">
        <v>4404</v>
      </c>
      <c r="D899" s="1" t="s">
        <v>4014</v>
      </c>
      <c r="E899" s="1" t="s">
        <v>202</v>
      </c>
      <c r="G899" s="1" t="s">
        <v>3016</v>
      </c>
      <c r="J899" s="1" t="str">
        <f>"+Pierre"</f>
        <v>+Pierre</v>
      </c>
      <c r="K899" s="1" t="s">
        <v>4405</v>
      </c>
      <c r="M899" s="1" t="s">
        <v>403</v>
      </c>
      <c r="N899" s="1" t="s">
        <v>96</v>
      </c>
      <c r="O899" s="1" t="s">
        <v>3016</v>
      </c>
      <c r="Q899" s="1" t="str">
        <f>"+André"</f>
        <v>+André</v>
      </c>
      <c r="R899" s="1" t="str">
        <f>"+SIBILEAU Michelle"</f>
        <v>+SIBILEAU Michelle</v>
      </c>
    </row>
    <row r="900" spans="3:15" ht="10.5">
      <c r="C900" s="1" t="s">
        <v>4406</v>
      </c>
      <c r="D900" s="1" t="s">
        <v>943</v>
      </c>
      <c r="E900" s="1" t="s">
        <v>221</v>
      </c>
      <c r="G900" s="1" t="s">
        <v>3016</v>
      </c>
      <c r="M900" s="1" t="s">
        <v>2034</v>
      </c>
      <c r="N900" s="1" t="s">
        <v>7</v>
      </c>
      <c r="O900" s="1" t="s">
        <v>3016</v>
      </c>
    </row>
    <row r="901" spans="3:18" ht="10.5">
      <c r="C901" s="1" t="s">
        <v>4407</v>
      </c>
      <c r="D901" s="1" t="s">
        <v>1112</v>
      </c>
      <c r="E901" s="1" t="s">
        <v>330</v>
      </c>
      <c r="J901" s="1" t="s">
        <v>330</v>
      </c>
      <c r="K901" s="1" t="s">
        <v>4408</v>
      </c>
      <c r="M901" s="1" t="s">
        <v>4409</v>
      </c>
      <c r="N901" s="1" t="s">
        <v>7</v>
      </c>
      <c r="Q901" s="1" t="s">
        <v>202</v>
      </c>
      <c r="R901" s="1" t="str">
        <f>"+GUERRI Susanne"</f>
        <v>+GUERRI Susanne</v>
      </c>
    </row>
    <row r="902" spans="3:18" ht="10.5">
      <c r="C902" s="1" t="s">
        <v>4410</v>
      </c>
      <c r="D902" s="1" t="s">
        <v>4411</v>
      </c>
      <c r="E902" s="1" t="s">
        <v>330</v>
      </c>
      <c r="F902" s="1" t="s">
        <v>4412</v>
      </c>
      <c r="M902" s="1" t="s">
        <v>4413</v>
      </c>
      <c r="N902" s="1" t="s">
        <v>196</v>
      </c>
      <c r="O902" s="1" t="s">
        <v>3016</v>
      </c>
      <c r="Q902" s="1" t="s">
        <v>227</v>
      </c>
      <c r="R902" s="1" t="s">
        <v>4414</v>
      </c>
    </row>
    <row r="903" spans="3:18" ht="10.5">
      <c r="C903" s="1" t="s">
        <v>4415</v>
      </c>
      <c r="D903" s="1" t="s">
        <v>4416</v>
      </c>
      <c r="E903" s="1" t="s">
        <v>221</v>
      </c>
      <c r="G903" s="1" t="s">
        <v>3111</v>
      </c>
      <c r="J903" s="1" t="str">
        <f>"+Pierre"</f>
        <v>+Pierre</v>
      </c>
      <c r="K903" s="1" t="str">
        <f>"+MERLE Marie"</f>
        <v>+MERLE Marie</v>
      </c>
      <c r="M903" s="1" t="s">
        <v>1233</v>
      </c>
      <c r="N903" s="1" t="s">
        <v>7</v>
      </c>
      <c r="O903" s="1" t="s">
        <v>3016</v>
      </c>
      <c r="Q903" s="1" t="s">
        <v>197</v>
      </c>
      <c r="R903" s="1" t="s">
        <v>4417</v>
      </c>
    </row>
    <row r="904" spans="3:17" ht="10.5">
      <c r="C904" s="1" t="s">
        <v>4418</v>
      </c>
      <c r="D904" s="1" t="s">
        <v>1191</v>
      </c>
      <c r="E904" s="1" t="s">
        <v>120</v>
      </c>
      <c r="G904" s="1" t="s">
        <v>3016</v>
      </c>
      <c r="J904" s="1" t="str">
        <f>"+François"</f>
        <v>+François</v>
      </c>
      <c r="K904" s="1" t="str">
        <f>"+GERBIER Marie"</f>
        <v>+GERBIER Marie</v>
      </c>
      <c r="M904" s="1" t="s">
        <v>2847</v>
      </c>
      <c r="N904" s="1" t="s">
        <v>7</v>
      </c>
      <c r="O904" s="1" t="s">
        <v>3111</v>
      </c>
      <c r="Q904" s="1" t="s">
        <v>330</v>
      </c>
    </row>
    <row r="905" spans="3:17" ht="10.5">
      <c r="C905" s="1" t="s">
        <v>4419</v>
      </c>
      <c r="D905" s="1" t="s">
        <v>4420</v>
      </c>
      <c r="E905" s="1" t="s">
        <v>227</v>
      </c>
      <c r="F905" s="1" t="s">
        <v>4421</v>
      </c>
      <c r="M905" s="1" t="s">
        <v>394</v>
      </c>
      <c r="N905" s="1" t="s">
        <v>7</v>
      </c>
      <c r="Q905" s="1" t="s">
        <v>4422</v>
      </c>
    </row>
    <row r="906" spans="3:17" ht="10.5">
      <c r="C906" s="1" t="s">
        <v>4423</v>
      </c>
      <c r="D906" s="1" t="s">
        <v>1623</v>
      </c>
      <c r="E906" s="1" t="s">
        <v>202</v>
      </c>
      <c r="G906" s="1" t="s">
        <v>3111</v>
      </c>
      <c r="J906" s="1" t="str">
        <f>"+François"</f>
        <v>+François</v>
      </c>
      <c r="K906" s="1" t="str">
        <f>"+MONTAJOT Louis"</f>
        <v>+MONTAJOT Louis</v>
      </c>
      <c r="M906" s="1" t="s">
        <v>4595</v>
      </c>
      <c r="N906" s="1" t="s">
        <v>340</v>
      </c>
      <c r="Q906" s="1" t="s">
        <v>4424</v>
      </c>
    </row>
    <row r="907" spans="3:19" ht="10.5">
      <c r="C907" s="1" t="s">
        <v>4425</v>
      </c>
      <c r="D907" s="1" t="s">
        <v>4319</v>
      </c>
      <c r="E907" s="1" t="s">
        <v>197</v>
      </c>
      <c r="J907" s="1" t="s">
        <v>4426</v>
      </c>
      <c r="M907" s="1" t="s">
        <v>150</v>
      </c>
      <c r="N907" s="1" t="s">
        <v>1779</v>
      </c>
      <c r="Q907" s="1" t="s">
        <v>4427</v>
      </c>
      <c r="S907" s="1" t="s">
        <v>4428</v>
      </c>
    </row>
    <row r="908" spans="3:18" ht="10.5">
      <c r="C908" s="1" t="s">
        <v>4429</v>
      </c>
      <c r="D908" s="1" t="s">
        <v>786</v>
      </c>
      <c r="E908" s="1" t="s">
        <v>202</v>
      </c>
      <c r="G908" s="1" t="s">
        <v>3016</v>
      </c>
      <c r="J908" s="1" t="str">
        <f>"+Pierre"</f>
        <v>+Pierre</v>
      </c>
      <c r="K908" s="1" t="str">
        <f>"BARATON Jeanne"</f>
        <v>BARATON Jeanne</v>
      </c>
      <c r="M908" s="1" t="s">
        <v>4486</v>
      </c>
      <c r="N908" s="1" t="s">
        <v>7</v>
      </c>
      <c r="O908" s="1" t="s">
        <v>3111</v>
      </c>
      <c r="Q908" s="1" t="s">
        <v>120</v>
      </c>
      <c r="R908" s="1" t="s">
        <v>4430</v>
      </c>
    </row>
    <row r="909" spans="3:17" ht="10.5">
      <c r="C909" s="1" t="s">
        <v>4431</v>
      </c>
      <c r="D909" s="1" t="s">
        <v>3944</v>
      </c>
      <c r="E909" s="1" t="s">
        <v>330</v>
      </c>
      <c r="G909" s="1" t="s">
        <v>3016</v>
      </c>
      <c r="J909" s="1" t="s">
        <v>202</v>
      </c>
      <c r="K909" s="1" t="str">
        <f>"+GOICHON Françoise"</f>
        <v>+GOICHON Françoise</v>
      </c>
      <c r="M909" s="1" t="s">
        <v>452</v>
      </c>
      <c r="N909" s="1" t="s">
        <v>4432</v>
      </c>
      <c r="Q909" s="1" t="s">
        <v>4433</v>
      </c>
    </row>
    <row r="910" spans="3:18" ht="10.5">
      <c r="C910" s="1" t="s">
        <v>4431</v>
      </c>
      <c r="D910" s="1" t="s">
        <v>4294</v>
      </c>
      <c r="E910" s="1" t="s">
        <v>197</v>
      </c>
      <c r="J910" s="1" t="s">
        <v>3896</v>
      </c>
      <c r="M910" s="1" t="s">
        <v>1270</v>
      </c>
      <c r="N910" s="1" t="s">
        <v>340</v>
      </c>
      <c r="O910" s="1" t="s">
        <v>3111</v>
      </c>
      <c r="Q910" s="1" t="s">
        <v>226</v>
      </c>
      <c r="R910" s="1" t="s">
        <v>1068</v>
      </c>
    </row>
    <row r="911" spans="3:18" ht="10.5">
      <c r="C911" s="1" t="s">
        <v>4434</v>
      </c>
      <c r="D911" s="1" t="s">
        <v>4435</v>
      </c>
      <c r="E911" s="1" t="s">
        <v>330</v>
      </c>
      <c r="J911" s="1" t="s">
        <v>4436</v>
      </c>
      <c r="M911" s="1" t="s">
        <v>275</v>
      </c>
      <c r="N911" s="1" t="s">
        <v>233</v>
      </c>
      <c r="O911" s="1" t="s">
        <v>3016</v>
      </c>
      <c r="Q911" s="1" t="str">
        <f>"+Michel"</f>
        <v>+Michel</v>
      </c>
      <c r="R911" s="1" t="str">
        <f>"+MOREAU Françoise"</f>
        <v>+MOREAU Françoise</v>
      </c>
    </row>
    <row r="912" spans="3:18" ht="10.5">
      <c r="C912" s="1" t="s">
        <v>4437</v>
      </c>
      <c r="D912" s="1" t="s">
        <v>1317</v>
      </c>
      <c r="E912" s="1" t="s">
        <v>202</v>
      </c>
      <c r="G912" s="1" t="s">
        <v>3111</v>
      </c>
      <c r="J912" s="1" t="s">
        <v>221</v>
      </c>
      <c r="K912" s="1" t="str">
        <f>"+DEMPTOUT Catherine"</f>
        <v>+DEMPTOUT Catherine</v>
      </c>
      <c r="M912" s="1" t="s">
        <v>723</v>
      </c>
      <c r="N912" s="1" t="s">
        <v>7</v>
      </c>
      <c r="O912" s="1" t="s">
        <v>3016</v>
      </c>
      <c r="Q912" s="1" t="str">
        <f>"+Jacques"</f>
        <v>+Jacques</v>
      </c>
      <c r="R912" s="1" t="str">
        <f>+"REAU Marie"</f>
        <v>REAU Marie</v>
      </c>
    </row>
    <row r="913" spans="3:18" ht="10.5">
      <c r="C913" s="1" t="s">
        <v>4437</v>
      </c>
      <c r="D913" s="1" t="s">
        <v>4438</v>
      </c>
      <c r="E913" s="1" t="s">
        <v>202</v>
      </c>
      <c r="G913" s="1" t="s">
        <v>3016</v>
      </c>
      <c r="J913" s="1" t="str">
        <f>"+Pierre"</f>
        <v>+Pierre</v>
      </c>
      <c r="K913" s="1" t="s">
        <v>4439</v>
      </c>
      <c r="M913" s="1" t="s">
        <v>4440</v>
      </c>
      <c r="N913" s="1" t="s">
        <v>19</v>
      </c>
      <c r="O913" s="1" t="s">
        <v>3016</v>
      </c>
      <c r="Q913" s="1" t="str">
        <f>"+René"</f>
        <v>+René</v>
      </c>
      <c r="R913" s="1" t="s">
        <v>4441</v>
      </c>
    </row>
    <row r="914" spans="3:18" ht="10.5">
      <c r="C914" s="1" t="s">
        <v>4442</v>
      </c>
      <c r="D914" s="1" t="s">
        <v>258</v>
      </c>
      <c r="E914" s="1" t="s">
        <v>202</v>
      </c>
      <c r="J914" s="1" t="s">
        <v>4443</v>
      </c>
      <c r="M914" s="1" t="s">
        <v>1453</v>
      </c>
      <c r="N914" s="1" t="s">
        <v>96</v>
      </c>
      <c r="O914" s="1" t="s">
        <v>3016</v>
      </c>
      <c r="Q914" s="1" t="str">
        <f>"+Estienne"</f>
        <v>+Estienne</v>
      </c>
      <c r="R914" s="1" t="s">
        <v>4444</v>
      </c>
    </row>
    <row r="915" spans="3:18" ht="10.5">
      <c r="C915" s="1" t="s">
        <v>4445</v>
      </c>
      <c r="D915" s="1" t="s">
        <v>4651</v>
      </c>
      <c r="E915" s="1" t="s">
        <v>197</v>
      </c>
      <c r="G915" s="1" t="s">
        <v>3016</v>
      </c>
      <c r="J915" s="1" t="str">
        <f>"+Jacques"</f>
        <v>+Jacques</v>
      </c>
      <c r="K915" s="1" t="s">
        <v>4652</v>
      </c>
      <c r="M915" s="1" t="s">
        <v>4653</v>
      </c>
      <c r="N915" s="1" t="s">
        <v>1870</v>
      </c>
      <c r="O915" s="1" t="s">
        <v>3016</v>
      </c>
      <c r="Q915" s="1" t="s">
        <v>330</v>
      </c>
      <c r="R915" s="1" t="str">
        <f>"+PINIEAU Louise"</f>
        <v>+PINIEAU Louise</v>
      </c>
    </row>
    <row r="916" spans="3:19" ht="10.5">
      <c r="C916" s="1" t="s">
        <v>4654</v>
      </c>
      <c r="D916" s="1" t="s">
        <v>2429</v>
      </c>
      <c r="E916" s="1" t="s">
        <v>221</v>
      </c>
      <c r="L916" s="1" t="s">
        <v>4655</v>
      </c>
      <c r="M916" s="1" t="s">
        <v>1219</v>
      </c>
      <c r="S916" s="1" t="s">
        <v>4656</v>
      </c>
    </row>
    <row r="917" spans="3:18" ht="10.5">
      <c r="C917" s="1" t="s">
        <v>4654</v>
      </c>
      <c r="D917" s="1" t="s">
        <v>2429</v>
      </c>
      <c r="E917" s="1" t="s">
        <v>202</v>
      </c>
      <c r="G917" s="1" t="s">
        <v>3016</v>
      </c>
      <c r="J917" s="1" t="str">
        <f>"+Michel"</f>
        <v>+Michel</v>
      </c>
      <c r="K917" s="1" t="s">
        <v>4657</v>
      </c>
      <c r="M917" s="1" t="s">
        <v>1887</v>
      </c>
      <c r="N917" s="1" t="s">
        <v>233</v>
      </c>
      <c r="O917" s="1" t="s">
        <v>3016</v>
      </c>
      <c r="Q917" s="1" t="str">
        <f>"+Pierre"</f>
        <v>+Pierre</v>
      </c>
      <c r="R917" s="1" t="str">
        <f>"+MESMEAU Charlotte"</f>
        <v>+MESMEAU Charlotte</v>
      </c>
    </row>
    <row r="918" spans="3:18" ht="10.5">
      <c r="C918" s="1" t="s">
        <v>4654</v>
      </c>
      <c r="D918" s="1" t="s">
        <v>882</v>
      </c>
      <c r="E918" s="1" t="s">
        <v>202</v>
      </c>
      <c r="G918" s="1" t="s">
        <v>3016</v>
      </c>
      <c r="J918" s="1" t="str">
        <f>"+Louis"</f>
        <v>+Louis</v>
      </c>
      <c r="K918" s="1" t="s">
        <v>4658</v>
      </c>
      <c r="M918" s="1" t="s">
        <v>1112</v>
      </c>
      <c r="N918" s="1" t="s">
        <v>7</v>
      </c>
      <c r="O918" s="1" t="s">
        <v>3111</v>
      </c>
      <c r="Q918" s="1" t="s">
        <v>330</v>
      </c>
      <c r="R918" s="1" t="s">
        <v>2685</v>
      </c>
    </row>
    <row r="919" spans="3:18" ht="10.5">
      <c r="C919" s="1" t="s">
        <v>4659</v>
      </c>
      <c r="D919" s="1" t="s">
        <v>1121</v>
      </c>
      <c r="E919" s="1" t="s">
        <v>330</v>
      </c>
      <c r="G919" s="1" t="s">
        <v>3111</v>
      </c>
      <c r="J919" s="1" t="s">
        <v>221</v>
      </c>
      <c r="K919" s="1" t="s">
        <v>4377</v>
      </c>
      <c r="M919" s="1" t="s">
        <v>2996</v>
      </c>
      <c r="N919" s="1" t="s">
        <v>7</v>
      </c>
      <c r="O919" s="1" t="s">
        <v>3111</v>
      </c>
      <c r="Q919" s="1" t="s">
        <v>330</v>
      </c>
      <c r="R919" s="1" t="s">
        <v>4660</v>
      </c>
    </row>
    <row r="920" spans="3:18" ht="10.5">
      <c r="C920" s="1" t="s">
        <v>4859</v>
      </c>
      <c r="D920" s="1" t="s">
        <v>532</v>
      </c>
      <c r="E920" s="1" t="s">
        <v>330</v>
      </c>
      <c r="G920" s="1" t="s">
        <v>3111</v>
      </c>
      <c r="J920" s="1" t="s">
        <v>197</v>
      </c>
      <c r="K920" s="1" t="str">
        <f>"+RICHARD Perrine"</f>
        <v>+RICHARD Perrine</v>
      </c>
      <c r="M920" s="1" t="s">
        <v>3963</v>
      </c>
      <c r="N920" s="1" t="s">
        <v>233</v>
      </c>
      <c r="O920" s="1" t="s">
        <v>3016</v>
      </c>
      <c r="Q920" s="1" t="str">
        <f>"+François"</f>
        <v>+François</v>
      </c>
      <c r="R920" s="1" t="str">
        <f>"+GUILBOT Renée"</f>
        <v>+GUILBOT Renée</v>
      </c>
    </row>
    <row r="921" spans="3:18" ht="10.5">
      <c r="C921" s="1" t="s">
        <v>4860</v>
      </c>
      <c r="D921" s="1" t="s">
        <v>10</v>
      </c>
      <c r="E921" s="1" t="s">
        <v>120</v>
      </c>
      <c r="F921" s="1" t="s">
        <v>4861</v>
      </c>
      <c r="M921" s="1" t="s">
        <v>140</v>
      </c>
      <c r="N921" s="1" t="s">
        <v>4862</v>
      </c>
      <c r="O921" s="1" t="s">
        <v>3016</v>
      </c>
      <c r="Q921" s="1" t="s">
        <v>221</v>
      </c>
      <c r="R921" s="1" t="s">
        <v>4863</v>
      </c>
    </row>
    <row r="922" spans="3:17" ht="10.5">
      <c r="C922" s="1" t="s">
        <v>4864</v>
      </c>
      <c r="D922" s="1" t="s">
        <v>1557</v>
      </c>
      <c r="E922" s="1" t="s">
        <v>120</v>
      </c>
      <c r="G922" s="1" t="s">
        <v>3016</v>
      </c>
      <c r="J922" s="1" t="str">
        <f>"+Simon"</f>
        <v>+Simon</v>
      </c>
      <c r="K922" s="1" t="s">
        <v>1558</v>
      </c>
      <c r="M922" s="1" t="s">
        <v>2432</v>
      </c>
      <c r="N922" s="1" t="s">
        <v>233</v>
      </c>
      <c r="Q922" s="1" t="s">
        <v>226</v>
      </c>
    </row>
    <row r="923" spans="3:18" ht="10.5">
      <c r="C923" s="1" t="s">
        <v>4865</v>
      </c>
      <c r="D923" s="1" t="s">
        <v>4866</v>
      </c>
      <c r="E923" s="1" t="s">
        <v>120</v>
      </c>
      <c r="G923" s="1" t="s">
        <v>3016</v>
      </c>
      <c r="J923" s="1" t="str">
        <f>"+Pierre"</f>
        <v>+Pierre</v>
      </c>
      <c r="K923" s="1" t="str">
        <f>"+GERMAIN Marie"</f>
        <v>+GERMAIN Marie</v>
      </c>
      <c r="M923" s="1" t="s">
        <v>4867</v>
      </c>
      <c r="N923" s="1" t="s">
        <v>96</v>
      </c>
      <c r="O923" s="1" t="s">
        <v>3016</v>
      </c>
      <c r="Q923" s="1" t="str">
        <f>"+Pierre"</f>
        <v>+Pierre</v>
      </c>
      <c r="R923" s="1" t="s">
        <v>2685</v>
      </c>
    </row>
    <row r="924" spans="3:19" ht="10.5">
      <c r="C924" s="1" t="s">
        <v>4868</v>
      </c>
      <c r="D924" s="1" t="s">
        <v>2186</v>
      </c>
      <c r="E924" s="1" t="s">
        <v>4869</v>
      </c>
      <c r="G924" s="1" t="s">
        <v>3016</v>
      </c>
      <c r="H924" s="1" t="s">
        <v>4227</v>
      </c>
      <c r="I924" s="1" t="s">
        <v>2061</v>
      </c>
      <c r="J924" s="1" t="str">
        <f>"+François"</f>
        <v>+François</v>
      </c>
      <c r="K924" s="1" t="s">
        <v>4870</v>
      </c>
      <c r="M924" s="1" t="s">
        <v>150</v>
      </c>
      <c r="N924" s="1" t="s">
        <v>4871</v>
      </c>
      <c r="O924" s="1" t="s">
        <v>3111</v>
      </c>
      <c r="Q924" s="1" t="s">
        <v>1537</v>
      </c>
      <c r="R924" s="1" t="s">
        <v>1538</v>
      </c>
      <c r="S924" s="1" t="s">
        <v>4872</v>
      </c>
    </row>
    <row r="925" spans="3:18" ht="10.5">
      <c r="C925" s="1" t="s">
        <v>4873</v>
      </c>
      <c r="D925" s="1" t="s">
        <v>1317</v>
      </c>
      <c r="E925" s="1" t="s">
        <v>964</v>
      </c>
      <c r="J925" s="1" t="str">
        <f>"+Jean"</f>
        <v>+Jean</v>
      </c>
      <c r="K925" s="1" t="s">
        <v>4131</v>
      </c>
      <c r="M925" s="1" t="s">
        <v>4874</v>
      </c>
      <c r="N925" s="1" t="s">
        <v>65</v>
      </c>
      <c r="Q925" s="1" t="s">
        <v>202</v>
      </c>
      <c r="R925" s="1" t="s">
        <v>4875</v>
      </c>
    </row>
    <row r="926" spans="3:18" ht="10.5">
      <c r="C926" s="1" t="s">
        <v>4876</v>
      </c>
      <c r="D926" s="1" t="s">
        <v>3863</v>
      </c>
      <c r="E926" s="1" t="s">
        <v>221</v>
      </c>
      <c r="G926" s="1">
        <v>32</v>
      </c>
      <c r="I926" s="1" t="s">
        <v>4877</v>
      </c>
      <c r="J926" s="1" t="s">
        <v>197</v>
      </c>
      <c r="K926" s="1" t="s">
        <v>4878</v>
      </c>
      <c r="M926" s="1" t="s">
        <v>1887</v>
      </c>
      <c r="N926" s="1" t="s">
        <v>1870</v>
      </c>
      <c r="O926" s="1" t="s">
        <v>3111</v>
      </c>
      <c r="Q926" s="1" t="s">
        <v>239</v>
      </c>
      <c r="R926" s="1" t="str">
        <f>"+GAUCHERE Marie"</f>
        <v>+GAUCHERE Marie</v>
      </c>
    </row>
    <row r="927" spans="3:18" ht="10.5">
      <c r="C927" s="1" t="s">
        <v>4876</v>
      </c>
      <c r="D927" s="1" t="s">
        <v>1887</v>
      </c>
      <c r="E927" s="1" t="s">
        <v>187</v>
      </c>
      <c r="G927" s="1" t="s">
        <v>3016</v>
      </c>
      <c r="J927" s="1" t="s">
        <v>239</v>
      </c>
      <c r="K927" s="1" t="str">
        <f>"+GAUCHERE Marie"</f>
        <v>+GAUCHERE Marie</v>
      </c>
      <c r="M927" s="1" t="s">
        <v>4879</v>
      </c>
      <c r="N927" s="1" t="s">
        <v>7</v>
      </c>
      <c r="O927" s="1" t="s">
        <v>3111</v>
      </c>
      <c r="Q927" s="1" t="str">
        <f>"+Jean"</f>
        <v>+Jean</v>
      </c>
      <c r="R927" s="1" t="s">
        <v>455</v>
      </c>
    </row>
    <row r="928" spans="3:18" ht="10.5">
      <c r="C928" s="1" t="s">
        <v>4876</v>
      </c>
      <c r="D928" s="1" t="s">
        <v>4880</v>
      </c>
      <c r="E928" s="1" t="s">
        <v>330</v>
      </c>
      <c r="G928" s="1" t="s">
        <v>3016</v>
      </c>
      <c r="K928" s="1" t="s">
        <v>4881</v>
      </c>
      <c r="L928" s="1" t="s">
        <v>4882</v>
      </c>
      <c r="M928" s="1" t="s">
        <v>2818</v>
      </c>
      <c r="N928" s="1" t="s">
        <v>1501</v>
      </c>
      <c r="O928" s="1" t="s">
        <v>3111</v>
      </c>
      <c r="Q928" s="1" t="s">
        <v>202</v>
      </c>
      <c r="R928" s="1" t="s">
        <v>4883</v>
      </c>
    </row>
    <row r="929" spans="3:18" ht="10.5">
      <c r="C929" s="1" t="s">
        <v>4884</v>
      </c>
      <c r="D929" s="1" t="s">
        <v>4885</v>
      </c>
      <c r="E929" s="1" t="s">
        <v>202</v>
      </c>
      <c r="F929" s="1" t="s">
        <v>4886</v>
      </c>
      <c r="M929" s="1" t="s">
        <v>4147</v>
      </c>
      <c r="N929" s="1" t="s">
        <v>19</v>
      </c>
      <c r="O929" s="1" t="s">
        <v>3016</v>
      </c>
      <c r="Q929" s="1" t="str">
        <f>"+Louis"</f>
        <v>+Louis</v>
      </c>
      <c r="R929" s="1" t="str">
        <f>"+SAUZEAU Françoise"</f>
        <v>+SAUZEAU Françoise</v>
      </c>
    </row>
    <row r="930" spans="3:18" ht="10.5">
      <c r="C930" s="1" t="s">
        <v>4884</v>
      </c>
      <c r="D930" s="1" t="s">
        <v>140</v>
      </c>
      <c r="E930" s="1" t="s">
        <v>221</v>
      </c>
      <c r="G930" s="1" t="s">
        <v>3016</v>
      </c>
      <c r="J930" s="1" t="str">
        <f>"+Pierre"</f>
        <v>+Pierre</v>
      </c>
      <c r="K930" s="1" t="s">
        <v>1465</v>
      </c>
      <c r="M930" s="1" t="s">
        <v>1115</v>
      </c>
      <c r="N930" s="1" t="s">
        <v>233</v>
      </c>
      <c r="O930" s="1" t="s">
        <v>3016</v>
      </c>
      <c r="P930" s="1" t="s">
        <v>4887</v>
      </c>
      <c r="Q930" s="1" t="str">
        <f>"+Mathurin"</f>
        <v>+Mathurin</v>
      </c>
      <c r="R930" s="1" t="str">
        <f>"+MARSEAU Marie"</f>
        <v>+MARSEAU Marie</v>
      </c>
    </row>
    <row r="931" spans="3:18" ht="10.5">
      <c r="C931" s="1" t="s">
        <v>4884</v>
      </c>
      <c r="D931" s="1" t="s">
        <v>4653</v>
      </c>
      <c r="E931" s="1" t="s">
        <v>221</v>
      </c>
      <c r="G931" s="1" t="s">
        <v>3016</v>
      </c>
      <c r="J931" s="1" t="s">
        <v>330</v>
      </c>
      <c r="K931" s="1" t="str">
        <f>"+PINEAU Louise"</f>
        <v>+PINEAU Louise</v>
      </c>
      <c r="M931" s="1" t="s">
        <v>394</v>
      </c>
      <c r="N931" s="1" t="s">
        <v>4888</v>
      </c>
      <c r="O931" s="1" t="s">
        <v>3111</v>
      </c>
      <c r="Q931" s="1" t="s">
        <v>202</v>
      </c>
      <c r="R931" s="1" t="str">
        <f>"+LOUBEAU Petronille"</f>
        <v>+LOUBEAU Petronille</v>
      </c>
    </row>
    <row r="932" spans="3:17" ht="10.5">
      <c r="C932" s="1" t="s">
        <v>4889</v>
      </c>
      <c r="D932" s="1" t="s">
        <v>4890</v>
      </c>
      <c r="E932" s="1" t="s">
        <v>330</v>
      </c>
      <c r="G932" s="1" t="s">
        <v>3016</v>
      </c>
      <c r="J932" s="1" t="str">
        <f>"+François"</f>
        <v>+François</v>
      </c>
      <c r="K932" s="1" t="str">
        <f>"+NIVAULT Marie"</f>
        <v>+NIVAULT Marie</v>
      </c>
      <c r="M932" s="1" t="s">
        <v>4891</v>
      </c>
      <c r="N932" s="1" t="s">
        <v>7</v>
      </c>
      <c r="Q932" s="1" t="s">
        <v>4892</v>
      </c>
    </row>
    <row r="933" spans="3:18" ht="10.5">
      <c r="C933" s="1" t="s">
        <v>4893</v>
      </c>
      <c r="D933" s="1" t="s">
        <v>4894</v>
      </c>
      <c r="E933" s="1" t="s">
        <v>221</v>
      </c>
      <c r="G933" s="1" t="s">
        <v>3016</v>
      </c>
      <c r="J933" s="1" t="s">
        <v>202</v>
      </c>
      <c r="K933" s="1" t="str">
        <f>"+PINEAU Perrine"</f>
        <v>+PINEAU Perrine</v>
      </c>
      <c r="M933" s="1" t="s">
        <v>195</v>
      </c>
      <c r="N933" s="1" t="s">
        <v>7</v>
      </c>
      <c r="O933" s="1" t="s">
        <v>3111</v>
      </c>
      <c r="Q933" s="1" t="s">
        <v>202</v>
      </c>
      <c r="R933" s="1" t="s">
        <v>634</v>
      </c>
    </row>
    <row r="934" spans="3:17" ht="10.5">
      <c r="C934" s="1" t="s">
        <v>4893</v>
      </c>
      <c r="D934" s="1" t="s">
        <v>4894</v>
      </c>
      <c r="E934" s="1" t="s">
        <v>202</v>
      </c>
      <c r="G934" s="1" t="s">
        <v>3016</v>
      </c>
      <c r="J934" s="1" t="s">
        <v>202</v>
      </c>
      <c r="K934" s="1" t="str">
        <f>"+PINEAU Perrine"</f>
        <v>+PINEAU Perrine</v>
      </c>
      <c r="M934" s="1" t="s">
        <v>403</v>
      </c>
      <c r="N934" s="1" t="s">
        <v>7</v>
      </c>
      <c r="Q934" s="1" t="s">
        <v>4895</v>
      </c>
    </row>
    <row r="935" spans="3:18" ht="10.5">
      <c r="C935" s="1" t="s">
        <v>4896</v>
      </c>
      <c r="D935" s="1" t="s">
        <v>4033</v>
      </c>
      <c r="E935" s="1" t="s">
        <v>202</v>
      </c>
      <c r="G935" s="1" t="s">
        <v>3016</v>
      </c>
      <c r="J935" s="1" t="str">
        <f>"+Pierre"</f>
        <v>+Pierre</v>
      </c>
      <c r="K935" s="1" t="s">
        <v>4897</v>
      </c>
      <c r="M935" s="1" t="s">
        <v>2313</v>
      </c>
      <c r="N935" s="1" t="s">
        <v>7</v>
      </c>
      <c r="O935" s="1" t="s">
        <v>3016</v>
      </c>
      <c r="Q935" s="1" t="str">
        <f>"+Jacques"</f>
        <v>+Jacques</v>
      </c>
      <c r="R935" s="1" t="s">
        <v>4390</v>
      </c>
    </row>
    <row r="936" spans="3:18" ht="10.5">
      <c r="C936" s="1" t="s">
        <v>4898</v>
      </c>
      <c r="D936" s="1" t="s">
        <v>984</v>
      </c>
      <c r="E936" s="1" t="s">
        <v>202</v>
      </c>
      <c r="G936" s="1" t="s">
        <v>3016</v>
      </c>
      <c r="J936" s="1" t="str">
        <f>"+Louis"</f>
        <v>+Louis</v>
      </c>
      <c r="K936" s="1" t="s">
        <v>4899</v>
      </c>
      <c r="M936" s="1" t="s">
        <v>4900</v>
      </c>
      <c r="N936" s="1" t="s">
        <v>7</v>
      </c>
      <c r="O936" s="1" t="s">
        <v>3016</v>
      </c>
      <c r="Q936" s="1" t="s">
        <v>202</v>
      </c>
      <c r="R936" s="1" t="s">
        <v>4696</v>
      </c>
    </row>
    <row r="937" spans="3:18" ht="10.5">
      <c r="C937" s="1" t="s">
        <v>4697</v>
      </c>
      <c r="D937" s="1" t="s">
        <v>10</v>
      </c>
      <c r="E937" s="1" t="s">
        <v>120</v>
      </c>
      <c r="F937" s="1" t="s">
        <v>4698</v>
      </c>
      <c r="M937" s="1" t="s">
        <v>2429</v>
      </c>
      <c r="N937" s="1" t="s">
        <v>196</v>
      </c>
      <c r="O937" s="1" t="s">
        <v>3016</v>
      </c>
      <c r="P937" s="1" t="s">
        <v>4699</v>
      </c>
      <c r="Q937" s="1" t="str">
        <f>"+Jacques"</f>
        <v>+Jacques</v>
      </c>
      <c r="R937" s="1" t="s">
        <v>4700</v>
      </c>
    </row>
    <row r="938" spans="3:17" ht="10.5">
      <c r="C938" s="1" t="s">
        <v>4701</v>
      </c>
      <c r="D938" s="1" t="s">
        <v>1121</v>
      </c>
      <c r="E938" s="1" t="s">
        <v>202</v>
      </c>
      <c r="G938" s="1" t="s">
        <v>3016</v>
      </c>
      <c r="J938" s="1" t="s">
        <v>221</v>
      </c>
      <c r="M938" s="1" t="s">
        <v>408</v>
      </c>
      <c r="N938" s="1" t="s">
        <v>19</v>
      </c>
      <c r="O938" s="1" t="s">
        <v>3016</v>
      </c>
      <c r="Q938" s="1" t="s">
        <v>221</v>
      </c>
    </row>
    <row r="939" spans="3:18" ht="10.5">
      <c r="C939" s="1" t="s">
        <v>4701</v>
      </c>
      <c r="D939" s="1" t="s">
        <v>408</v>
      </c>
      <c r="E939" s="1" t="s">
        <v>202</v>
      </c>
      <c r="G939" s="1" t="s">
        <v>3111</v>
      </c>
      <c r="J939" s="1" t="s">
        <v>221</v>
      </c>
      <c r="M939" s="1" t="s">
        <v>1920</v>
      </c>
      <c r="N939" s="1" t="s">
        <v>7</v>
      </c>
      <c r="O939" s="1" t="s">
        <v>3016</v>
      </c>
      <c r="Q939" s="1" t="str">
        <f>"+Pierre"</f>
        <v>+Pierre</v>
      </c>
      <c r="R939" s="1" t="str">
        <f>"+DEGAZE Perrine"</f>
        <v>+DEGAZE Perrine</v>
      </c>
    </row>
    <row r="940" spans="3:18" ht="10.5">
      <c r="C940" s="1" t="s">
        <v>4702</v>
      </c>
      <c r="D940" s="1" t="s">
        <v>532</v>
      </c>
      <c r="E940" s="1" t="s">
        <v>202</v>
      </c>
      <c r="G940" s="1" t="s">
        <v>3111</v>
      </c>
      <c r="J940" s="1" t="str">
        <f>"+Jacques"</f>
        <v>+Jacques</v>
      </c>
      <c r="K940" s="1" t="s">
        <v>4703</v>
      </c>
      <c r="M940" s="1" t="s">
        <v>4501</v>
      </c>
      <c r="N940" s="1" t="s">
        <v>233</v>
      </c>
      <c r="O940" s="1" t="s">
        <v>3016</v>
      </c>
      <c r="Q940" s="1" t="s">
        <v>221</v>
      </c>
      <c r="R940" s="1" t="str">
        <f>"+SAVARIAU Françoise"</f>
        <v>+SAVARIAU Françoise</v>
      </c>
    </row>
    <row r="941" spans="3:18" ht="10.5">
      <c r="C941" s="1" t="s">
        <v>4502</v>
      </c>
      <c r="D941" s="1" t="s">
        <v>645</v>
      </c>
      <c r="E941" s="1" t="s">
        <v>197</v>
      </c>
      <c r="G941" s="1" t="s">
        <v>3016</v>
      </c>
      <c r="J941" s="1" t="str">
        <f>"+Jean"</f>
        <v>+Jean</v>
      </c>
      <c r="K941" s="1" t="str">
        <f>"+BAUMON Marie"</f>
        <v>+BAUMON Marie</v>
      </c>
      <c r="M941" s="1" t="s">
        <v>1563</v>
      </c>
      <c r="N941" s="1" t="s">
        <v>1564</v>
      </c>
      <c r="O941" s="1" t="s">
        <v>3016</v>
      </c>
      <c r="Q941" s="1" t="str">
        <f>"+Mathurin"</f>
        <v>+Mathurin</v>
      </c>
      <c r="R941" s="1" t="str">
        <f>"+CHARIER Louise"</f>
        <v>+CHARIER Louise</v>
      </c>
    </row>
    <row r="942" spans="3:18" ht="10.5">
      <c r="C942" s="1" t="s">
        <v>4503</v>
      </c>
      <c r="D942" s="1" t="s">
        <v>140</v>
      </c>
      <c r="E942" s="1" t="s">
        <v>202</v>
      </c>
      <c r="G942" s="1" t="s">
        <v>3016</v>
      </c>
      <c r="J942" s="1" t="str">
        <f>"+Pierre"</f>
        <v>+Pierre</v>
      </c>
      <c r="K942" s="1" t="str">
        <f>"+PIOT Marie"</f>
        <v>+PIOT Marie</v>
      </c>
      <c r="M942" s="1" t="s">
        <v>1913</v>
      </c>
      <c r="N942" s="1" t="s">
        <v>233</v>
      </c>
      <c r="O942" s="1" t="s">
        <v>3016</v>
      </c>
      <c r="Q942" s="1" t="str">
        <f>"+Pierre"</f>
        <v>+Pierre</v>
      </c>
      <c r="R942" s="1" t="str">
        <f>"+BODIN Jeanne"</f>
        <v>+BODIN Jeanne</v>
      </c>
    </row>
    <row r="943" spans="3:18" ht="10.5">
      <c r="C943" s="1" t="s">
        <v>4504</v>
      </c>
      <c r="D943" s="1" t="s">
        <v>1233</v>
      </c>
      <c r="E943" s="1" t="s">
        <v>202</v>
      </c>
      <c r="G943" s="1" t="s">
        <v>3016</v>
      </c>
      <c r="J943" s="1" t="s">
        <v>197</v>
      </c>
      <c r="K943" s="1" t="s">
        <v>4505</v>
      </c>
      <c r="M943" s="1" t="s">
        <v>1855</v>
      </c>
      <c r="N943" s="1" t="s">
        <v>7</v>
      </c>
      <c r="O943" s="1" t="s">
        <v>3016</v>
      </c>
      <c r="P943" s="1" t="s">
        <v>4506</v>
      </c>
      <c r="Q943" s="1" t="str">
        <f>"+Jean"</f>
        <v>+Jean</v>
      </c>
      <c r="R943" s="1" t="str">
        <f>"+ROUVREAU Françoise"</f>
        <v>+ROUVREAU Françoise</v>
      </c>
    </row>
    <row r="944" spans="3:17" ht="10.5">
      <c r="C944" s="1" t="s">
        <v>4507</v>
      </c>
      <c r="D944" s="1" t="s">
        <v>4508</v>
      </c>
      <c r="E944" s="1" t="s">
        <v>330</v>
      </c>
      <c r="F944" s="1" t="s">
        <v>4509</v>
      </c>
      <c r="M944" s="1" t="s">
        <v>3701</v>
      </c>
      <c r="N944" s="1" t="s">
        <v>4510</v>
      </c>
      <c r="Q944" s="1" t="s">
        <v>4511</v>
      </c>
    </row>
    <row r="945" spans="3:18" ht="10.5">
      <c r="C945" s="1" t="s">
        <v>4512</v>
      </c>
      <c r="D945" s="1" t="s">
        <v>140</v>
      </c>
      <c r="E945" s="1" t="s">
        <v>239</v>
      </c>
      <c r="G945" s="1" t="s">
        <v>3016</v>
      </c>
      <c r="J945" s="1" t="s">
        <v>221</v>
      </c>
      <c r="K945" s="1" t="str">
        <f>"+DRILLAUD Parrine"</f>
        <v>+DRILLAUD Parrine</v>
      </c>
      <c r="M945" s="1" t="s">
        <v>3637</v>
      </c>
      <c r="N945" s="1" t="s">
        <v>340</v>
      </c>
      <c r="O945" s="1" t="s">
        <v>3111</v>
      </c>
      <c r="Q945" s="1" t="s">
        <v>221</v>
      </c>
      <c r="R945" s="1" t="s">
        <v>4513</v>
      </c>
    </row>
    <row r="946" spans="3:18" ht="10.5">
      <c r="C946" s="1" t="s">
        <v>4514</v>
      </c>
      <c r="D946" s="1" t="s">
        <v>859</v>
      </c>
      <c r="E946" s="1" t="s">
        <v>4515</v>
      </c>
      <c r="G946" s="1" t="s">
        <v>3111</v>
      </c>
      <c r="J946" s="1" t="s">
        <v>202</v>
      </c>
      <c r="K946" s="1" t="s">
        <v>4516</v>
      </c>
      <c r="M946" s="1" t="s">
        <v>423</v>
      </c>
      <c r="N946" s="1" t="s">
        <v>7</v>
      </c>
      <c r="O946" s="1" t="s">
        <v>3016</v>
      </c>
      <c r="Q946" s="1" t="str">
        <f>"+Jean"</f>
        <v>+Jean</v>
      </c>
      <c r="R946" s="1" t="str">
        <f>"+MAYRAND Marie"</f>
        <v>+MAYRAND Marie</v>
      </c>
    </row>
    <row r="947" spans="3:18" ht="10.5">
      <c r="C947" s="1" t="s">
        <v>4517</v>
      </c>
      <c r="D947" s="1" t="s">
        <v>4518</v>
      </c>
      <c r="E947" s="1" t="s">
        <v>221</v>
      </c>
      <c r="G947" s="1" t="s">
        <v>3111</v>
      </c>
      <c r="J947" s="1" t="s">
        <v>221</v>
      </c>
      <c r="K947" s="1" t="s">
        <v>4519</v>
      </c>
      <c r="M947" s="1" t="s">
        <v>1477</v>
      </c>
      <c r="N947" s="1" t="s">
        <v>96</v>
      </c>
      <c r="O947" s="1" t="s">
        <v>3111</v>
      </c>
      <c r="Q947" s="1" t="s">
        <v>221</v>
      </c>
      <c r="R947" s="1" t="s">
        <v>4520</v>
      </c>
    </row>
    <row r="948" spans="3:18" ht="10.5">
      <c r="C948" s="1" t="s">
        <v>4521</v>
      </c>
      <c r="D948" s="1" t="s">
        <v>4522</v>
      </c>
      <c r="E948" s="1" t="s">
        <v>330</v>
      </c>
      <c r="G948" s="1" t="s">
        <v>3111</v>
      </c>
      <c r="J948" s="1" t="s">
        <v>330</v>
      </c>
      <c r="K948" s="1" t="s">
        <v>4523</v>
      </c>
      <c r="M948" s="1" t="s">
        <v>1183</v>
      </c>
      <c r="N948" s="1" t="s">
        <v>340</v>
      </c>
      <c r="O948" s="1" t="s">
        <v>3016</v>
      </c>
      <c r="Q948" s="1" t="str">
        <f>"+François"</f>
        <v>+François</v>
      </c>
      <c r="R948" s="1" t="str">
        <f>"+TROT Jeanne"</f>
        <v>+TROT Jeanne</v>
      </c>
    </row>
    <row r="949" spans="3:18" ht="10.5">
      <c r="C949" s="1" t="s">
        <v>4524</v>
      </c>
      <c r="D949" s="1" t="s">
        <v>258</v>
      </c>
      <c r="E949" s="1" t="s">
        <v>202</v>
      </c>
      <c r="F949" s="1" t="s">
        <v>4525</v>
      </c>
      <c r="M949" s="1" t="s">
        <v>214</v>
      </c>
      <c r="N949" s="1" t="s">
        <v>196</v>
      </c>
      <c r="O949" s="1" t="s">
        <v>3016</v>
      </c>
      <c r="Q949" s="1" t="str">
        <f>"+Pierre"</f>
        <v>+Pierre</v>
      </c>
      <c r="R949" s="1" t="str">
        <f>"+BOUTIN Françoise"</f>
        <v>+BOUTIN Françoise</v>
      </c>
    </row>
    <row r="950" spans="3:18" ht="10.5">
      <c r="C950" s="1" t="s">
        <v>4526</v>
      </c>
      <c r="D950" s="1" t="s">
        <v>4527</v>
      </c>
      <c r="E950" s="1" t="s">
        <v>120</v>
      </c>
      <c r="G950" s="1" t="s">
        <v>3016</v>
      </c>
      <c r="J950" s="1" t="s">
        <v>227</v>
      </c>
      <c r="M950" s="1" t="s">
        <v>781</v>
      </c>
      <c r="N950" s="1" t="s">
        <v>7</v>
      </c>
      <c r="O950" s="1" t="s">
        <v>3016</v>
      </c>
      <c r="Q950" s="1" t="str">
        <f>"+François"</f>
        <v>+François</v>
      </c>
      <c r="R950" s="1" t="s">
        <v>4528</v>
      </c>
    </row>
    <row r="951" spans="3:18" ht="10.5">
      <c r="C951" s="1" t="s">
        <v>4529</v>
      </c>
      <c r="D951" s="1" t="s">
        <v>4530</v>
      </c>
      <c r="E951" s="1" t="s">
        <v>202</v>
      </c>
      <c r="G951" s="1" t="s">
        <v>3111</v>
      </c>
      <c r="J951" s="1" t="str">
        <f>"+François"</f>
        <v>+François</v>
      </c>
      <c r="K951" s="1" t="s">
        <v>4531</v>
      </c>
      <c r="M951" s="1" t="s">
        <v>4532</v>
      </c>
      <c r="N951" s="1" t="s">
        <v>7</v>
      </c>
      <c r="O951" s="1" t="s">
        <v>3111</v>
      </c>
      <c r="Q951" s="1" t="s">
        <v>202</v>
      </c>
      <c r="R951" s="1" t="str">
        <f>"+GUERRY Suzanne"</f>
        <v>+GUERRY Suzanne</v>
      </c>
    </row>
    <row r="952" spans="3:17" ht="10.5">
      <c r="C952" s="1" t="s">
        <v>4533</v>
      </c>
      <c r="D952" s="1" t="s">
        <v>4534</v>
      </c>
      <c r="E952" s="1" t="s">
        <v>330</v>
      </c>
      <c r="F952" s="1" t="s">
        <v>4535</v>
      </c>
      <c r="M952" s="1" t="s">
        <v>4147</v>
      </c>
      <c r="N952" s="1" t="s">
        <v>96</v>
      </c>
      <c r="Q952" s="1" t="s">
        <v>4536</v>
      </c>
    </row>
    <row r="953" spans="3:18" ht="10.5">
      <c r="C953" s="1" t="s">
        <v>4537</v>
      </c>
      <c r="D953" s="1" t="s">
        <v>4538</v>
      </c>
      <c r="E953" s="1" t="s">
        <v>221</v>
      </c>
      <c r="G953" s="1" t="s">
        <v>3016</v>
      </c>
      <c r="J953" s="1" t="str">
        <f>"+Jacques"</f>
        <v>+Jacques</v>
      </c>
      <c r="K953" s="1" t="s">
        <v>3381</v>
      </c>
      <c r="M953" s="1" t="s">
        <v>4539</v>
      </c>
      <c r="N953" s="1" t="s">
        <v>7</v>
      </c>
      <c r="O953" s="1" t="s">
        <v>3111</v>
      </c>
      <c r="Q953" s="1" t="s">
        <v>330</v>
      </c>
      <c r="R953" s="1" t="str">
        <f>"+BERNAUDEAU Marie"</f>
        <v>+BERNAUDEAU Marie</v>
      </c>
    </row>
    <row r="954" spans="3:18" ht="10.5">
      <c r="C954" s="1" t="s">
        <v>4540</v>
      </c>
      <c r="D954" s="1" t="s">
        <v>4541</v>
      </c>
      <c r="E954" s="1" t="s">
        <v>197</v>
      </c>
      <c r="G954" s="1" t="s">
        <v>3111</v>
      </c>
      <c r="J954" s="1" t="str">
        <f>"+Pierre"</f>
        <v>+Pierre</v>
      </c>
      <c r="K954" s="1" t="str">
        <f>"+TAILLEBOT Marie"</f>
        <v>+TAILLEBOT Marie</v>
      </c>
      <c r="M954" s="1" t="s">
        <v>792</v>
      </c>
      <c r="N954" s="1" t="s">
        <v>1504</v>
      </c>
      <c r="O954" s="1" t="s">
        <v>3016</v>
      </c>
      <c r="Q954" s="1" t="str">
        <f>"+René"</f>
        <v>+René</v>
      </c>
      <c r="R954" s="1" t="str">
        <f>"+CHATIN Jacquette"</f>
        <v>+CHATIN Jacquette</v>
      </c>
    </row>
    <row r="955" spans="3:18" ht="10.5">
      <c r="C955" s="1" t="s">
        <v>4542</v>
      </c>
      <c r="D955" s="1" t="s">
        <v>408</v>
      </c>
      <c r="E955" s="1" t="s">
        <v>202</v>
      </c>
      <c r="M955" s="1" t="s">
        <v>3707</v>
      </c>
      <c r="N955" s="1" t="s">
        <v>96</v>
      </c>
      <c r="O955" s="1" t="s">
        <v>3016</v>
      </c>
      <c r="Q955" s="1" t="str">
        <f>"+Pierre"</f>
        <v>+Pierre</v>
      </c>
      <c r="R955" s="1" t="str">
        <f>"+BOUCHET Marie"</f>
        <v>+BOUCHET Marie</v>
      </c>
    </row>
    <row r="956" spans="3:18" ht="10.5">
      <c r="C956" s="1" t="s">
        <v>4543</v>
      </c>
      <c r="D956" s="1" t="s">
        <v>4544</v>
      </c>
      <c r="E956" s="1" t="s">
        <v>330</v>
      </c>
      <c r="G956" s="1" t="s">
        <v>3016</v>
      </c>
      <c r="J956" s="1" t="s">
        <v>227</v>
      </c>
      <c r="K956" s="1" t="s">
        <v>4545</v>
      </c>
      <c r="M956" s="1" t="s">
        <v>4546</v>
      </c>
      <c r="N956" s="1" t="s">
        <v>340</v>
      </c>
      <c r="O956" s="1" t="s">
        <v>3111</v>
      </c>
      <c r="Q956" s="1" t="str">
        <f>"+Jean"</f>
        <v>+Jean</v>
      </c>
      <c r="R956" s="1" t="s">
        <v>4547</v>
      </c>
    </row>
    <row r="957" spans="3:18" ht="10.5">
      <c r="C957" s="1" t="s">
        <v>4548</v>
      </c>
      <c r="D957" s="1" t="s">
        <v>4549</v>
      </c>
      <c r="E957" s="1" t="s">
        <v>330</v>
      </c>
      <c r="G957" s="1" t="s">
        <v>3016</v>
      </c>
      <c r="J957" s="1" t="str">
        <f>"+François"</f>
        <v>+François</v>
      </c>
      <c r="K957" s="1" t="s">
        <v>4550</v>
      </c>
      <c r="M957" s="1" t="s">
        <v>225</v>
      </c>
      <c r="N957" s="1" t="s">
        <v>96</v>
      </c>
      <c r="O957" s="1" t="s">
        <v>3016</v>
      </c>
      <c r="Q957" s="1" t="s">
        <v>197</v>
      </c>
      <c r="R957" s="1" t="str">
        <f>"+VIDAL Benigne"</f>
        <v>+VIDAL Benigne</v>
      </c>
    </row>
    <row r="958" spans="3:18" ht="10.5">
      <c r="C958" s="1" t="s">
        <v>4551</v>
      </c>
      <c r="D958" s="1" t="s">
        <v>4552</v>
      </c>
      <c r="E958" s="1" t="s">
        <v>221</v>
      </c>
      <c r="G958" s="1" t="s">
        <v>3016</v>
      </c>
      <c r="I958" s="1" t="s">
        <v>4755</v>
      </c>
      <c r="J958" s="1" t="str">
        <f>"+Jean"</f>
        <v>+Jean</v>
      </c>
      <c r="K958" s="1" t="s">
        <v>4756</v>
      </c>
      <c r="M958" s="1" t="s">
        <v>2214</v>
      </c>
      <c r="N958" s="1" t="s">
        <v>1793</v>
      </c>
      <c r="O958" s="1" t="s">
        <v>3111</v>
      </c>
      <c r="Q958" s="1" t="s">
        <v>120</v>
      </c>
      <c r="R958" s="1" t="s">
        <v>634</v>
      </c>
    </row>
    <row r="959" spans="3:18" ht="10.5">
      <c r="C959" s="1" t="s">
        <v>4757</v>
      </c>
      <c r="D959" s="1" t="s">
        <v>539</v>
      </c>
      <c r="E959" s="1" t="s">
        <v>197</v>
      </c>
      <c r="G959" s="1" t="s">
        <v>3016</v>
      </c>
      <c r="I959" s="1" t="s">
        <v>4758</v>
      </c>
      <c r="J959" s="1" t="str">
        <f>"+Joseph"</f>
        <v>+Joseph</v>
      </c>
      <c r="K959" s="1" t="str">
        <f>"+LARGEAU Françoise"</f>
        <v>+LARGEAU Françoise</v>
      </c>
      <c r="M959" s="1" t="s">
        <v>2422</v>
      </c>
      <c r="N959" s="1" t="s">
        <v>1957</v>
      </c>
      <c r="O959" s="1" t="s">
        <v>3111</v>
      </c>
      <c r="Q959" s="1" t="str">
        <f>"+Pierre"</f>
        <v>+Pierre</v>
      </c>
      <c r="R959" s="1" t="s">
        <v>4133</v>
      </c>
    </row>
    <row r="960" spans="3:18" ht="10.5">
      <c r="C960" s="1" t="s">
        <v>4757</v>
      </c>
      <c r="D960" s="1" t="s">
        <v>1706</v>
      </c>
      <c r="E960" s="1" t="s">
        <v>120</v>
      </c>
      <c r="G960" s="1" t="s">
        <v>3016</v>
      </c>
      <c r="J960" s="1" t="str">
        <f>"+Nicolas"</f>
        <v>+Nicolas</v>
      </c>
      <c r="K960" s="1" t="s">
        <v>4759</v>
      </c>
      <c r="M960" s="1" t="s">
        <v>1518</v>
      </c>
      <c r="N960" s="1" t="s">
        <v>7</v>
      </c>
      <c r="Q960" s="1" t="str">
        <f>"+François"</f>
        <v>+François</v>
      </c>
      <c r="R960" s="1" t="str">
        <f>"+GERBIER Marie"</f>
        <v>+GERBIER Marie</v>
      </c>
    </row>
    <row r="961" spans="3:18" ht="10.5">
      <c r="C961" s="1" t="s">
        <v>4964</v>
      </c>
      <c r="D961" s="1" t="s">
        <v>15</v>
      </c>
      <c r="E961" s="1" t="s">
        <v>221</v>
      </c>
      <c r="G961" s="1" t="s">
        <v>3016</v>
      </c>
      <c r="I961" s="1" t="s">
        <v>4965</v>
      </c>
      <c r="J961" s="1" t="str">
        <f>"+André"</f>
        <v>+André</v>
      </c>
      <c r="K961" s="1" t="str">
        <f>"+VEILLON Marie"</f>
        <v>+VEILLON Marie</v>
      </c>
      <c r="M961" s="1" t="s">
        <v>1191</v>
      </c>
      <c r="N961" s="1" t="s">
        <v>1239</v>
      </c>
      <c r="O961" s="1" t="s">
        <v>3016</v>
      </c>
      <c r="Q961" s="1" t="str">
        <f>"+Barnabé"</f>
        <v>+Barnabé</v>
      </c>
      <c r="R961" s="1" t="str">
        <f>"+BARATON Marie"</f>
        <v>+BARATON Marie</v>
      </c>
    </row>
    <row r="962" spans="3:18" ht="10.5">
      <c r="C962" s="1" t="s">
        <v>4964</v>
      </c>
      <c r="D962" s="1" t="s">
        <v>4596</v>
      </c>
      <c r="E962" s="1" t="s">
        <v>330</v>
      </c>
      <c r="G962" s="1" t="s">
        <v>3016</v>
      </c>
      <c r="I962" s="1" t="s">
        <v>4966</v>
      </c>
      <c r="J962" s="1" t="str">
        <f>"+Jean"</f>
        <v>+Jean</v>
      </c>
      <c r="K962" s="1" t="str">
        <f>"+PAISTRAUT Louise"</f>
        <v>+PAISTRAUT Louise</v>
      </c>
      <c r="M962" s="1" t="s">
        <v>2429</v>
      </c>
      <c r="N962" s="1" t="s">
        <v>19</v>
      </c>
      <c r="O962" s="1" t="s">
        <v>3016</v>
      </c>
      <c r="Q962" s="1" t="s">
        <v>281</v>
      </c>
      <c r="R962" s="1" t="str">
        <f>"+GRONET Marie"</f>
        <v>+GRONET Marie</v>
      </c>
    </row>
    <row r="963" spans="3:17" ht="10.5">
      <c r="C963" s="1" t="s">
        <v>4964</v>
      </c>
      <c r="D963" s="1" t="s">
        <v>2012</v>
      </c>
      <c r="E963" s="1" t="s">
        <v>330</v>
      </c>
      <c r="J963" s="1" t="s">
        <v>4967</v>
      </c>
      <c r="M963" s="1" t="s">
        <v>1233</v>
      </c>
      <c r="N963" s="1" t="s">
        <v>7</v>
      </c>
      <c r="Q963" s="1" t="s">
        <v>4968</v>
      </c>
    </row>
    <row r="964" spans="3:18" ht="10.5">
      <c r="C964" s="1" t="s">
        <v>4969</v>
      </c>
      <c r="D964" s="1" t="s">
        <v>3800</v>
      </c>
      <c r="E964" s="1" t="s">
        <v>239</v>
      </c>
      <c r="G964" s="1" t="s">
        <v>3111</v>
      </c>
      <c r="J964" s="1" t="str">
        <f>"+René"</f>
        <v>+René</v>
      </c>
      <c r="K964" s="1" t="str">
        <f>"+MERLE Marie"</f>
        <v>+MERLE Marie</v>
      </c>
      <c r="M964" s="1" t="s">
        <v>1230</v>
      </c>
      <c r="N964" s="1" t="s">
        <v>96</v>
      </c>
      <c r="O964" s="1" t="s">
        <v>3111</v>
      </c>
      <c r="Q964" s="1" t="str">
        <f>"+Hilaire"</f>
        <v>+Hilaire</v>
      </c>
      <c r="R964" s="1" t="str">
        <f>"+GUILLEMIN Jeanne"</f>
        <v>+GUILLEMIN Jeanne</v>
      </c>
    </row>
    <row r="965" spans="3:18" ht="10.5">
      <c r="C965" s="1" t="s">
        <v>4970</v>
      </c>
      <c r="D965" s="1" t="s">
        <v>3714</v>
      </c>
      <c r="E965" s="1" t="s">
        <v>221</v>
      </c>
      <c r="G965" s="1" t="s">
        <v>3111</v>
      </c>
      <c r="J965" s="1" t="str">
        <f>"+Louis"</f>
        <v>+Louis</v>
      </c>
      <c r="K965" s="1" t="str">
        <f>"+COLLET Catherine"</f>
        <v>+COLLET Catherine</v>
      </c>
      <c r="M965" s="1" t="s">
        <v>4971</v>
      </c>
      <c r="N965" s="1" t="s">
        <v>340</v>
      </c>
      <c r="O965" s="1" t="s">
        <v>3016</v>
      </c>
      <c r="Q965" s="1" t="str">
        <f>"+Jacques"</f>
        <v>+Jacques</v>
      </c>
      <c r="R965" s="1" t="str">
        <f>"+DUPUY Jeanne"</f>
        <v>+DUPUY Jeanne</v>
      </c>
    </row>
    <row r="966" spans="3:18" ht="10.5">
      <c r="C966" s="1" t="s">
        <v>4970</v>
      </c>
      <c r="D966" s="1" t="s">
        <v>3579</v>
      </c>
      <c r="E966" s="1" t="s">
        <v>202</v>
      </c>
      <c r="G966" s="1" t="s">
        <v>3016</v>
      </c>
      <c r="J966" s="1" t="s">
        <v>202</v>
      </c>
      <c r="K966" s="1" t="str">
        <f>"+PAIN Marie"</f>
        <v>+PAIN Marie</v>
      </c>
      <c r="M966" s="1" t="s">
        <v>4972</v>
      </c>
      <c r="N966" s="1" t="s">
        <v>340</v>
      </c>
      <c r="O966" s="1" t="s">
        <v>3016</v>
      </c>
      <c r="Q966" s="1" t="str">
        <f>"+Pierre GAUCHER"</f>
        <v>+Pierre GAUCHER</v>
      </c>
      <c r="R966" s="1" t="s">
        <v>4973</v>
      </c>
    </row>
    <row r="967" spans="3:18" ht="10.5">
      <c r="C967" s="1" t="s">
        <v>4974</v>
      </c>
      <c r="D967" s="1" t="s">
        <v>4975</v>
      </c>
      <c r="E967" s="1" t="s">
        <v>202</v>
      </c>
      <c r="G967" s="1" t="s">
        <v>3016</v>
      </c>
      <c r="J967" s="1" t="s">
        <v>120</v>
      </c>
      <c r="K967" s="1" t="str">
        <f>"+RAMBAULT Marguerite"</f>
        <v>+RAMBAULT Marguerite</v>
      </c>
      <c r="M967" s="1" t="s">
        <v>4976</v>
      </c>
      <c r="N967" s="1" t="s">
        <v>96</v>
      </c>
      <c r="O967" s="1" t="s">
        <v>3111</v>
      </c>
      <c r="Q967" s="1" t="s">
        <v>120</v>
      </c>
      <c r="R967" s="1" t="str">
        <f>"+TAILLé Louise"</f>
        <v>+TAILLé Louise</v>
      </c>
    </row>
    <row r="968" spans="3:18" ht="10.5">
      <c r="C968" s="1" t="s">
        <v>4977</v>
      </c>
      <c r="D968" s="1" t="s">
        <v>4978</v>
      </c>
      <c r="E968" s="1" t="s">
        <v>202</v>
      </c>
      <c r="G968" s="1" t="s">
        <v>3016</v>
      </c>
      <c r="I968" s="1" t="s">
        <v>4979</v>
      </c>
      <c r="J968" s="1" t="str">
        <f>"+Jacques"</f>
        <v>+Jacques</v>
      </c>
      <c r="K968" s="1" t="str">
        <f>"+PINEAU Marie"</f>
        <v>+PINEAU Marie</v>
      </c>
      <c r="M968" s="1" t="s">
        <v>3336</v>
      </c>
      <c r="N968" s="1" t="s">
        <v>340</v>
      </c>
      <c r="O968" s="1" t="s">
        <v>3016</v>
      </c>
      <c r="P968" s="1" t="s">
        <v>4980</v>
      </c>
      <c r="Q968" s="1" t="str">
        <f>"+Jean"</f>
        <v>+Jean</v>
      </c>
      <c r="R968" s="1" t="str">
        <f>"+PROUST Jeanne"</f>
        <v>+PROUST Jeanne</v>
      </c>
    </row>
    <row r="969" spans="3:17" ht="10.5">
      <c r="C969" s="1" t="s">
        <v>4981</v>
      </c>
      <c r="D969" s="1" t="s">
        <v>2422</v>
      </c>
      <c r="E969" s="1" t="s">
        <v>330</v>
      </c>
      <c r="F969" s="1" t="s">
        <v>4982</v>
      </c>
      <c r="M969" s="1" t="s">
        <v>943</v>
      </c>
      <c r="N969" s="1" t="s">
        <v>7</v>
      </c>
      <c r="Q969" s="1" t="s">
        <v>4983</v>
      </c>
    </row>
    <row r="970" spans="3:18" ht="10.5">
      <c r="C970" s="1" t="s">
        <v>4984</v>
      </c>
      <c r="D970" s="1" t="s">
        <v>508</v>
      </c>
      <c r="E970" s="1" t="s">
        <v>202</v>
      </c>
      <c r="G970" s="1" t="s">
        <v>3016</v>
      </c>
      <c r="J970" s="1" t="str">
        <f>"+Pierre"</f>
        <v>+Pierre</v>
      </c>
      <c r="K970" s="1" t="s">
        <v>4468</v>
      </c>
      <c r="M970" s="1" t="s">
        <v>4985</v>
      </c>
      <c r="N970" s="1" t="s">
        <v>7</v>
      </c>
      <c r="O970" s="1" t="s">
        <v>3111</v>
      </c>
      <c r="Q970" s="1" t="str">
        <f>"+Pierre"</f>
        <v>+Pierre</v>
      </c>
      <c r="R970" s="1" t="s">
        <v>1326</v>
      </c>
    </row>
    <row r="971" spans="3:17" ht="10.5">
      <c r="C971" s="1" t="s">
        <v>4984</v>
      </c>
      <c r="D971" s="1" t="s">
        <v>991</v>
      </c>
      <c r="E971" s="1" t="s">
        <v>330</v>
      </c>
      <c r="G971" s="1" t="s">
        <v>3016</v>
      </c>
      <c r="I971" s="1" t="s">
        <v>4986</v>
      </c>
      <c r="J971" s="1" t="str">
        <f>"+Jean"</f>
        <v>+Jean</v>
      </c>
      <c r="K971" s="1" t="str">
        <f>"+VIVIER Louise"</f>
        <v>+VIVIER Louise</v>
      </c>
      <c r="M971" s="1" t="s">
        <v>4987</v>
      </c>
      <c r="N971" s="1" t="s">
        <v>233</v>
      </c>
      <c r="Q971" s="1" t="s">
        <v>4988</v>
      </c>
    </row>
    <row r="972" spans="3:18" ht="10.5">
      <c r="C972" s="1" t="s">
        <v>4989</v>
      </c>
      <c r="D972" s="1" t="s">
        <v>1139</v>
      </c>
      <c r="E972" s="1" t="s">
        <v>522</v>
      </c>
      <c r="G972" s="1" t="s">
        <v>3016</v>
      </c>
      <c r="J972" s="1" t="s">
        <v>120</v>
      </c>
      <c r="K972" s="1" t="s">
        <v>4990</v>
      </c>
      <c r="M972" s="1" t="s">
        <v>1453</v>
      </c>
      <c r="N972" s="1" t="s">
        <v>7</v>
      </c>
      <c r="O972" s="1" t="s">
        <v>3111</v>
      </c>
      <c r="Q972" s="1" t="str">
        <f>"+René"</f>
        <v>+René</v>
      </c>
      <c r="R972" s="1" t="s">
        <v>4991</v>
      </c>
    </row>
    <row r="973" spans="3:18" ht="10.5">
      <c r="C973" s="1" t="s">
        <v>4989</v>
      </c>
      <c r="D973" s="1" t="s">
        <v>1139</v>
      </c>
      <c r="E973" s="1" t="s">
        <v>330</v>
      </c>
      <c r="G973" s="1" t="s">
        <v>3016</v>
      </c>
      <c r="I973" s="1" t="s">
        <v>4992</v>
      </c>
      <c r="J973" s="1" t="str">
        <f>"+Jacques"</f>
        <v>+Jacques</v>
      </c>
      <c r="K973" s="1" t="str">
        <f>"+ESMEREAU Françoise"</f>
        <v>+ESMEREAU Françoise</v>
      </c>
      <c r="M973" s="1" t="s">
        <v>1518</v>
      </c>
      <c r="N973" s="1" t="s">
        <v>65</v>
      </c>
      <c r="O973" s="1" t="s">
        <v>3016</v>
      </c>
      <c r="Q973" s="1" t="str">
        <f>"+François"</f>
        <v>+François</v>
      </c>
      <c r="R973" s="1" t="str">
        <f>"+GERBIER Marie"</f>
        <v>+GERBIER Marie</v>
      </c>
    </row>
    <row r="974" spans="3:17" ht="10.5">
      <c r="C974" s="1" t="s">
        <v>4993</v>
      </c>
      <c r="D974" s="1" t="s">
        <v>566</v>
      </c>
      <c r="E974" s="1" t="s">
        <v>221</v>
      </c>
      <c r="G974" s="1" t="s">
        <v>3016</v>
      </c>
      <c r="I974" s="1" t="s">
        <v>4994</v>
      </c>
      <c r="J974" s="1" t="str">
        <f>"+Jean"</f>
        <v>+Jean</v>
      </c>
      <c r="K974" s="1" t="str">
        <f>"+MADY Marie"</f>
        <v>+MADY Marie</v>
      </c>
      <c r="M974" s="1" t="s">
        <v>4995</v>
      </c>
      <c r="N974" s="1" t="s">
        <v>19</v>
      </c>
      <c r="Q974" s="1" t="s">
        <v>4996</v>
      </c>
    </row>
    <row r="975" spans="3:18" ht="10.5">
      <c r="C975" s="1" t="s">
        <v>4997</v>
      </c>
      <c r="D975" s="1" t="s">
        <v>311</v>
      </c>
      <c r="E975" s="1" t="s">
        <v>330</v>
      </c>
      <c r="G975" s="1" t="s">
        <v>3016</v>
      </c>
      <c r="I975" s="1" t="s">
        <v>4998</v>
      </c>
      <c r="J975" s="1" t="str">
        <f>"+François"</f>
        <v>+François</v>
      </c>
      <c r="K975" s="1" t="str">
        <f>"+BRILLAUD Marie"</f>
        <v>+BRILLAUD Marie</v>
      </c>
      <c r="M975" s="1" t="s">
        <v>2856</v>
      </c>
      <c r="N975" s="1" t="s">
        <v>96</v>
      </c>
      <c r="O975" s="1" t="s">
        <v>3016</v>
      </c>
      <c r="Q975" s="1" t="str">
        <f>"+René"</f>
        <v>+René</v>
      </c>
      <c r="R975" s="1" t="s">
        <v>3650</v>
      </c>
    </row>
    <row r="976" spans="3:18" ht="10.5">
      <c r="C976" s="1" t="s">
        <v>4999</v>
      </c>
      <c r="D976" s="1" t="s">
        <v>1971</v>
      </c>
      <c r="E976" s="1" t="s">
        <v>202</v>
      </c>
      <c r="G976" s="1" t="s">
        <v>3016</v>
      </c>
      <c r="J976" s="1" t="str">
        <f>"+Pierre"</f>
        <v>+Pierre</v>
      </c>
      <c r="K976" s="1" t="str">
        <f>"+AYRAULT Jeanne"</f>
        <v>+AYRAULT Jeanne</v>
      </c>
      <c r="M976" s="1" t="s">
        <v>5000</v>
      </c>
      <c r="N976" s="1" t="s">
        <v>19</v>
      </c>
      <c r="O976" s="1" t="s">
        <v>3016</v>
      </c>
      <c r="Q976" s="1" t="str">
        <f>"+Jean"</f>
        <v>+Jean</v>
      </c>
      <c r="R976" s="1" t="s">
        <v>5001</v>
      </c>
    </row>
    <row r="977" spans="3:18" ht="10.5">
      <c r="C977" s="1" t="s">
        <v>5002</v>
      </c>
      <c r="D977" s="1" t="s">
        <v>4795</v>
      </c>
      <c r="E977" s="1" t="s">
        <v>330</v>
      </c>
      <c r="J977" s="1" t="s">
        <v>4796</v>
      </c>
      <c r="M977" s="1" t="s">
        <v>2115</v>
      </c>
      <c r="N977" s="1" t="s">
        <v>7</v>
      </c>
      <c r="O977" s="1" t="s">
        <v>3016</v>
      </c>
      <c r="Q977" s="1" t="s">
        <v>330</v>
      </c>
      <c r="R977" s="1" t="str">
        <f>"+FRAPERIT Jeanne"</f>
        <v>+FRAPERIT Jeanne</v>
      </c>
    </row>
    <row r="978" spans="3:18" ht="10.5">
      <c r="C978" s="1" t="s">
        <v>4797</v>
      </c>
      <c r="D978" s="1" t="s">
        <v>4798</v>
      </c>
      <c r="E978" s="1" t="s">
        <v>202</v>
      </c>
      <c r="G978" s="1" t="s">
        <v>3016</v>
      </c>
      <c r="J978" s="1" t="s">
        <v>330</v>
      </c>
      <c r="K978" s="1" t="s">
        <v>4799</v>
      </c>
      <c r="M978" s="1" t="s">
        <v>508</v>
      </c>
      <c r="N978" s="1" t="s">
        <v>340</v>
      </c>
      <c r="O978" s="1" t="s">
        <v>3111</v>
      </c>
      <c r="Q978" s="1" t="str">
        <f>"+François"</f>
        <v>+François</v>
      </c>
      <c r="R978" s="1" t="str">
        <f>"+BESSON Louise"</f>
        <v>+BESSON Louise</v>
      </c>
    </row>
    <row r="979" spans="3:18" ht="10.5">
      <c r="C979" s="1" t="s">
        <v>4797</v>
      </c>
      <c r="D979" s="1" t="s">
        <v>1680</v>
      </c>
      <c r="E979" s="1" t="s">
        <v>221</v>
      </c>
      <c r="G979" s="1" t="s">
        <v>3016</v>
      </c>
      <c r="J979" s="1" t="s">
        <v>330</v>
      </c>
      <c r="K979" s="1" t="s">
        <v>4799</v>
      </c>
      <c r="M979" s="1" t="s">
        <v>508</v>
      </c>
      <c r="N979" s="1" t="s">
        <v>7</v>
      </c>
      <c r="O979" s="1" t="s">
        <v>3111</v>
      </c>
      <c r="Q979" s="1" t="str">
        <f>"+François"</f>
        <v>+François</v>
      </c>
      <c r="R979" s="1" t="str">
        <f>"+GUERRY Perrine"</f>
        <v>+GUERRY Perrine</v>
      </c>
    </row>
    <row r="980" spans="3:18" ht="10.5">
      <c r="C980" s="1" t="s">
        <v>4797</v>
      </c>
      <c r="D980" s="1" t="s">
        <v>508</v>
      </c>
      <c r="E980" s="1" t="s">
        <v>330</v>
      </c>
      <c r="G980" s="1" t="s">
        <v>3016</v>
      </c>
      <c r="J980" s="1" t="str">
        <f>"+François"</f>
        <v>+François</v>
      </c>
      <c r="K980" s="1" t="str">
        <f>"+BESSON Louise"</f>
        <v>+BESSON Louise</v>
      </c>
      <c r="M980" s="1" t="s">
        <v>532</v>
      </c>
      <c r="N980" s="1" t="s">
        <v>7</v>
      </c>
      <c r="O980" s="1" t="s">
        <v>3111</v>
      </c>
      <c r="Q980" s="1" t="s">
        <v>197</v>
      </c>
      <c r="R980" s="1" t="str">
        <f>"+RICHARD Perrine"</f>
        <v>+RICHARD Perrine</v>
      </c>
    </row>
    <row r="981" spans="3:18" ht="10.5">
      <c r="C981" s="1" t="s">
        <v>4800</v>
      </c>
      <c r="D981" s="1" t="s">
        <v>258</v>
      </c>
      <c r="E981" s="1" t="s">
        <v>330</v>
      </c>
      <c r="G981" s="1">
        <v>20</v>
      </c>
      <c r="H981" s="1" t="s">
        <v>4801</v>
      </c>
      <c r="J981" s="1" t="str">
        <f>"+Jean"</f>
        <v>+Jean</v>
      </c>
      <c r="K981" s="1" t="s">
        <v>4802</v>
      </c>
      <c r="M981" s="1" t="s">
        <v>1155</v>
      </c>
      <c r="N981" s="1" t="s">
        <v>340</v>
      </c>
      <c r="O981" s="1" t="s">
        <v>3111</v>
      </c>
      <c r="P981" s="1" t="s">
        <v>4803</v>
      </c>
      <c r="Q981" s="1" t="s">
        <v>4804</v>
      </c>
      <c r="R981" s="1" t="str">
        <f>"+BIGET Suzanne"</f>
        <v>+BIGET Suzanne</v>
      </c>
    </row>
    <row r="982" spans="3:18" ht="10.5">
      <c r="C982" s="1" t="s">
        <v>4605</v>
      </c>
      <c r="D982" s="1" t="s">
        <v>1191</v>
      </c>
      <c r="E982" s="1" t="s">
        <v>227</v>
      </c>
      <c r="G982" s="1" t="s">
        <v>3016</v>
      </c>
      <c r="H982" s="1" t="s">
        <v>3114</v>
      </c>
      <c r="I982" s="1" t="s">
        <v>4606</v>
      </c>
      <c r="J982" s="1" t="str">
        <f>"+René"</f>
        <v>+René</v>
      </c>
      <c r="K982" s="1" t="s">
        <v>3650</v>
      </c>
      <c r="M982" s="1" t="s">
        <v>2783</v>
      </c>
      <c r="N982" s="1" t="s">
        <v>7</v>
      </c>
      <c r="O982" s="1" t="s">
        <v>3111</v>
      </c>
      <c r="P982" s="1" t="s">
        <v>4607</v>
      </c>
      <c r="Q982" s="1" t="s">
        <v>4608</v>
      </c>
      <c r="R982" s="1" t="str">
        <f>"+CHARTIER Louise"</f>
        <v>+CHARTIER Louise</v>
      </c>
    </row>
    <row r="983" spans="3:18" ht="10.5">
      <c r="C983" s="1" t="s">
        <v>4609</v>
      </c>
      <c r="D983" s="1" t="s">
        <v>394</v>
      </c>
      <c r="E983" s="1" t="s">
        <v>202</v>
      </c>
      <c r="G983" s="1" t="s">
        <v>3016</v>
      </c>
      <c r="H983" s="1" t="s">
        <v>4610</v>
      </c>
      <c r="J983" s="1" t="str">
        <f>"+Pierre"</f>
        <v>+Pierre</v>
      </c>
      <c r="K983" s="1" t="str">
        <f>"+MOREAU Françoise"</f>
        <v>+MOREAU Françoise</v>
      </c>
      <c r="M983" s="1" t="s">
        <v>1591</v>
      </c>
      <c r="N983" s="1" t="s">
        <v>7</v>
      </c>
      <c r="O983" s="1" t="s">
        <v>3111</v>
      </c>
      <c r="Q983" s="1" t="str">
        <f>"+Louis"</f>
        <v>+Louis</v>
      </c>
      <c r="R983" s="1" t="s">
        <v>4611</v>
      </c>
    </row>
    <row r="984" spans="3:18" ht="10.5">
      <c r="C984" s="1" t="s">
        <v>4612</v>
      </c>
      <c r="D984" s="1" t="s">
        <v>1274</v>
      </c>
      <c r="E984" s="1" t="s">
        <v>330</v>
      </c>
      <c r="F984" s="1" t="s">
        <v>4613</v>
      </c>
      <c r="M984" s="1" t="s">
        <v>859</v>
      </c>
      <c r="N984" s="1" t="s">
        <v>1577</v>
      </c>
      <c r="O984" s="1" t="s">
        <v>3016</v>
      </c>
      <c r="Q984" s="1" t="s">
        <v>202</v>
      </c>
      <c r="R984" s="1" t="s">
        <v>4516</v>
      </c>
    </row>
    <row r="985" spans="3:18" ht="10.5">
      <c r="C985" s="1" t="s">
        <v>4614</v>
      </c>
      <c r="D985" s="1" t="s">
        <v>2912</v>
      </c>
      <c r="E985" s="1" t="s">
        <v>330</v>
      </c>
      <c r="G985" s="1" t="s">
        <v>3016</v>
      </c>
      <c r="J985" s="1" t="s">
        <v>202</v>
      </c>
      <c r="K985" s="1" t="str">
        <f>"+GIRAULT Magdeleine"</f>
        <v>+GIRAULT Magdeleine</v>
      </c>
      <c r="M985" s="1" t="s">
        <v>3446</v>
      </c>
      <c r="N985" s="1" t="s">
        <v>1146</v>
      </c>
      <c r="O985" s="1" t="s">
        <v>3111</v>
      </c>
      <c r="Q985" s="1" t="str">
        <f>"+Louis"</f>
        <v>+Louis</v>
      </c>
      <c r="R985" s="1" t="s">
        <v>151</v>
      </c>
    </row>
    <row r="986" spans="3:18" ht="10.5">
      <c r="C986" s="1" t="s">
        <v>4615</v>
      </c>
      <c r="D986" s="1" t="s">
        <v>185</v>
      </c>
      <c r="E986" s="1" t="s">
        <v>197</v>
      </c>
      <c r="F986" s="1" t="s">
        <v>4616</v>
      </c>
      <c r="G986" s="1" t="s">
        <v>3016</v>
      </c>
      <c r="J986" s="1" t="str">
        <f>"+Pierre"</f>
        <v>+Pierre</v>
      </c>
      <c r="K986" s="1" t="s">
        <v>577</v>
      </c>
      <c r="M986" s="1" t="s">
        <v>786</v>
      </c>
      <c r="N986" s="1" t="s">
        <v>233</v>
      </c>
      <c r="O986" s="1" t="s">
        <v>3016</v>
      </c>
      <c r="Q986" s="1" t="str">
        <f>"+Pierre"</f>
        <v>+Pierre</v>
      </c>
      <c r="R986" s="1" t="s">
        <v>4617</v>
      </c>
    </row>
    <row r="987" spans="3:17" ht="10.5">
      <c r="C987" s="1" t="s">
        <v>4618</v>
      </c>
      <c r="D987" s="1" t="s">
        <v>723</v>
      </c>
      <c r="E987" s="1" t="s">
        <v>202</v>
      </c>
      <c r="F987" s="1" t="s">
        <v>4619</v>
      </c>
      <c r="M987" s="1" t="s">
        <v>1191</v>
      </c>
      <c r="N987" s="1" t="s">
        <v>7</v>
      </c>
      <c r="Q987" s="1" t="s">
        <v>4620</v>
      </c>
    </row>
    <row r="988" spans="3:18" ht="10.5">
      <c r="C988" s="1" t="s">
        <v>4621</v>
      </c>
      <c r="D988" s="1" t="s">
        <v>4622</v>
      </c>
      <c r="E988" s="1" t="s">
        <v>202</v>
      </c>
      <c r="G988" s="1" t="s">
        <v>3016</v>
      </c>
      <c r="J988" s="1" t="s">
        <v>120</v>
      </c>
      <c r="K988" s="1" t="s">
        <v>4623</v>
      </c>
      <c r="M988" s="1" t="s">
        <v>4624</v>
      </c>
      <c r="N988" s="1" t="s">
        <v>96</v>
      </c>
      <c r="O988" s="1" t="s">
        <v>3111</v>
      </c>
      <c r="Q988" s="1" t="s">
        <v>221</v>
      </c>
      <c r="R988" s="1" t="s">
        <v>4625</v>
      </c>
    </row>
    <row r="989" spans="3:18" ht="10.5">
      <c r="C989" s="1" t="s">
        <v>4626</v>
      </c>
      <c r="D989" s="1" t="s">
        <v>3800</v>
      </c>
      <c r="E989" s="1" t="s">
        <v>221</v>
      </c>
      <c r="G989" s="1" t="s">
        <v>3111</v>
      </c>
      <c r="J989" s="1" t="str">
        <f>"+René"</f>
        <v>+René</v>
      </c>
      <c r="K989" s="1" t="str">
        <f>"+MERLE Marie"</f>
        <v>+MERLE Marie</v>
      </c>
      <c r="M989" s="1" t="s">
        <v>2665</v>
      </c>
      <c r="N989" s="1" t="s">
        <v>4627</v>
      </c>
      <c r="O989" s="1" t="s">
        <v>3111</v>
      </c>
      <c r="Q989" s="1" t="str">
        <f>"+René"</f>
        <v>+René</v>
      </c>
      <c r="R989" s="1" t="s">
        <v>4628</v>
      </c>
    </row>
    <row r="990" spans="3:17" ht="10.5">
      <c r="C990" s="1" t="s">
        <v>4629</v>
      </c>
      <c r="D990" s="1" t="s">
        <v>4676</v>
      </c>
      <c r="E990" s="1" t="s">
        <v>202</v>
      </c>
      <c r="F990" s="1" t="s">
        <v>4631</v>
      </c>
      <c r="I990" s="1" t="s">
        <v>4630</v>
      </c>
      <c r="M990" s="1" t="s">
        <v>2012</v>
      </c>
      <c r="N990" s="1" t="s">
        <v>7</v>
      </c>
      <c r="Q990" s="1" t="s">
        <v>4632</v>
      </c>
    </row>
    <row r="991" spans="3:17" ht="10.5">
      <c r="C991" s="1" t="s">
        <v>4633</v>
      </c>
      <c r="D991" s="1" t="s">
        <v>3093</v>
      </c>
      <c r="E991" s="1" t="s">
        <v>197</v>
      </c>
      <c r="F991" s="1" t="s">
        <v>4386</v>
      </c>
      <c r="M991" s="1" t="s">
        <v>2429</v>
      </c>
      <c r="N991" s="1" t="s">
        <v>196</v>
      </c>
      <c r="Q991" s="1" t="s">
        <v>4634</v>
      </c>
    </row>
    <row r="992" spans="3:18" ht="10.5">
      <c r="C992" s="1" t="s">
        <v>4635</v>
      </c>
      <c r="D992" s="1" t="s">
        <v>4636</v>
      </c>
      <c r="E992" s="1" t="s">
        <v>120</v>
      </c>
      <c r="G992" s="1" t="s">
        <v>3016</v>
      </c>
      <c r="J992" s="1" t="s">
        <v>330</v>
      </c>
      <c r="K992" s="1" t="s">
        <v>2013</v>
      </c>
      <c r="M992" s="1" t="s">
        <v>4033</v>
      </c>
      <c r="N992" s="1" t="s">
        <v>340</v>
      </c>
      <c r="O992" s="1" t="s">
        <v>3016</v>
      </c>
      <c r="Q992" s="1" t="str">
        <f>"+Pierre"</f>
        <v>+Pierre</v>
      </c>
      <c r="R992" s="1" t="s">
        <v>4637</v>
      </c>
    </row>
    <row r="993" spans="3:18" ht="10.5">
      <c r="C993" s="1" t="s">
        <v>4638</v>
      </c>
      <c r="D993" s="1" t="s">
        <v>1191</v>
      </c>
      <c r="E993" s="1" t="s">
        <v>330</v>
      </c>
      <c r="G993" s="1" t="s">
        <v>3016</v>
      </c>
      <c r="J993" s="1" t="str">
        <f>"+François"</f>
        <v>+François</v>
      </c>
      <c r="K993" s="1" t="str">
        <f>"+GERBIER Marie"</f>
        <v>+GERBIER Marie</v>
      </c>
      <c r="M993" s="1" t="s">
        <v>1139</v>
      </c>
      <c r="N993" s="1" t="s">
        <v>1793</v>
      </c>
      <c r="O993" s="1" t="s">
        <v>3111</v>
      </c>
      <c r="Q993" s="1" t="s">
        <v>120</v>
      </c>
      <c r="R993" s="1" t="s">
        <v>4990</v>
      </c>
    </row>
    <row r="994" spans="3:18" ht="10.5">
      <c r="C994" s="1" t="s">
        <v>4639</v>
      </c>
      <c r="D994" s="1" t="s">
        <v>1230</v>
      </c>
      <c r="E994" s="1" t="s">
        <v>197</v>
      </c>
      <c r="F994" s="1" t="s">
        <v>4640</v>
      </c>
      <c r="G994" s="1" t="s">
        <v>3016</v>
      </c>
      <c r="J994" s="1" t="str">
        <f>"+Hilaire"</f>
        <v>+Hilaire</v>
      </c>
      <c r="K994" s="1" t="s">
        <v>4641</v>
      </c>
      <c r="M994" s="1" t="s">
        <v>4642</v>
      </c>
      <c r="N994" s="1" t="s">
        <v>340</v>
      </c>
      <c r="O994" s="1" t="s">
        <v>3016</v>
      </c>
      <c r="Q994" s="1" t="s">
        <v>227</v>
      </c>
      <c r="R994" s="1" t="s">
        <v>4643</v>
      </c>
    </row>
    <row r="995" spans="3:17" ht="10.5">
      <c r="C995" s="1" t="s">
        <v>4644</v>
      </c>
      <c r="D995" s="1" t="s">
        <v>4470</v>
      </c>
      <c r="E995" s="1" t="s">
        <v>221</v>
      </c>
      <c r="F995" s="1" t="s">
        <v>4645</v>
      </c>
      <c r="M995" s="1" t="s">
        <v>225</v>
      </c>
      <c r="N995" s="1" t="s">
        <v>96</v>
      </c>
      <c r="Q995" s="1" t="s">
        <v>4646</v>
      </c>
    </row>
    <row r="996" spans="3:17" ht="10.5">
      <c r="C996" s="1" t="s">
        <v>4647</v>
      </c>
      <c r="D996" s="1" t="s">
        <v>4648</v>
      </c>
      <c r="E996" s="1" t="s">
        <v>120</v>
      </c>
      <c r="F996" s="1" t="s">
        <v>4649</v>
      </c>
      <c r="M996" s="1" t="s">
        <v>4987</v>
      </c>
      <c r="N996" s="1" t="s">
        <v>1564</v>
      </c>
      <c r="Q996" s="1" t="s">
        <v>4650</v>
      </c>
    </row>
    <row r="997" spans="3:18" ht="10.5">
      <c r="C997" s="1" t="s">
        <v>4857</v>
      </c>
      <c r="D997" s="1" t="s">
        <v>4858</v>
      </c>
      <c r="E997" s="1" t="s">
        <v>330</v>
      </c>
      <c r="G997" s="1" t="s">
        <v>3016</v>
      </c>
      <c r="J997" s="1" t="str">
        <f>"+Pierre"</f>
        <v>+Pierre</v>
      </c>
      <c r="K997" s="1" t="str">
        <f>"+BIRAULT Catherine"</f>
        <v>+BIRAULT Catherine</v>
      </c>
      <c r="M997" s="1" t="s">
        <v>1022</v>
      </c>
      <c r="N997" s="1" t="s">
        <v>7</v>
      </c>
      <c r="O997" s="1" t="s">
        <v>3016</v>
      </c>
      <c r="Q997" s="1" t="s">
        <v>120</v>
      </c>
      <c r="R997" s="1" t="s">
        <v>5057</v>
      </c>
    </row>
    <row r="998" spans="3:18" ht="10.5">
      <c r="C998" s="1" t="s">
        <v>5058</v>
      </c>
      <c r="D998" s="1" t="s">
        <v>723</v>
      </c>
      <c r="E998" s="1" t="s">
        <v>239</v>
      </c>
      <c r="G998" s="1" t="s">
        <v>3016</v>
      </c>
      <c r="J998" s="1" t="str">
        <f>"+Jacques"</f>
        <v>+Jacques</v>
      </c>
      <c r="K998" s="1" t="str">
        <f>"+REAU Marie"</f>
        <v>+REAU Marie</v>
      </c>
      <c r="M998" s="1" t="s">
        <v>3989</v>
      </c>
      <c r="N998" s="1" t="s">
        <v>1146</v>
      </c>
      <c r="O998" s="1" t="s">
        <v>3111</v>
      </c>
      <c r="Q998" s="1" t="s">
        <v>330</v>
      </c>
      <c r="R998" s="1" t="s">
        <v>5059</v>
      </c>
    </row>
    <row r="999" spans="3:18" ht="10.5">
      <c r="C999" s="1" t="s">
        <v>5060</v>
      </c>
      <c r="D999" s="1" t="s">
        <v>4780</v>
      </c>
      <c r="E999" s="1" t="s">
        <v>522</v>
      </c>
      <c r="G999" s="1" t="s">
        <v>3016</v>
      </c>
      <c r="J999" s="1" t="s">
        <v>522</v>
      </c>
      <c r="K999" s="1" t="str">
        <f>"+GUIGNARD Marie"</f>
        <v>+GUIGNARD Marie</v>
      </c>
      <c r="M999" s="1" t="s">
        <v>2441</v>
      </c>
      <c r="N999" s="1" t="s">
        <v>1577</v>
      </c>
      <c r="O999" s="1" t="s">
        <v>3111</v>
      </c>
      <c r="Q999" s="1" t="s">
        <v>221</v>
      </c>
      <c r="R999" s="1" t="s">
        <v>5061</v>
      </c>
    </row>
    <row r="1000" spans="3:18" ht="10.5">
      <c r="C1000" s="1" t="s">
        <v>5062</v>
      </c>
      <c r="D1000" s="1" t="s">
        <v>5063</v>
      </c>
      <c r="E1000" s="1" t="s">
        <v>330</v>
      </c>
      <c r="G1000" s="1" t="s">
        <v>3016</v>
      </c>
      <c r="J1000" s="1" t="s">
        <v>120</v>
      </c>
      <c r="K1000" s="1" t="str">
        <f>"+GARAUD M.Anne"</f>
        <v>+GARAUD M.Anne</v>
      </c>
      <c r="M1000" s="1" t="s">
        <v>2189</v>
      </c>
      <c r="N1000" s="1" t="s">
        <v>7</v>
      </c>
      <c r="O1000" s="1" t="s">
        <v>3111</v>
      </c>
      <c r="Q1000" s="1" t="s">
        <v>227</v>
      </c>
      <c r="R1000" s="1" t="str">
        <f>"+ROUVREAU Louise"</f>
        <v>+ROUVREAU Louise</v>
      </c>
    </row>
    <row r="1001" spans="3:18" ht="10.5">
      <c r="C1001" s="1" t="s">
        <v>5064</v>
      </c>
      <c r="D1001" s="1" t="s">
        <v>1233</v>
      </c>
      <c r="E1001" s="1" t="s">
        <v>197</v>
      </c>
      <c r="G1001" s="1" t="s">
        <v>3016</v>
      </c>
      <c r="J1001" s="1" t="str">
        <f>"+Jacques"</f>
        <v>+Jacques</v>
      </c>
      <c r="K1001" s="1" t="s">
        <v>4417</v>
      </c>
      <c r="M1001" s="1" t="s">
        <v>214</v>
      </c>
      <c r="N1001" s="1" t="s">
        <v>340</v>
      </c>
      <c r="O1001" s="1" t="s">
        <v>3016</v>
      </c>
      <c r="Q1001" s="1" t="str">
        <f>"+Pierre"</f>
        <v>+Pierre</v>
      </c>
      <c r="R1001" s="1" t="s">
        <v>5065</v>
      </c>
    </row>
    <row r="1002" spans="3:18" ht="10.5">
      <c r="C1002" s="1" t="s">
        <v>5066</v>
      </c>
      <c r="D1002" s="1" t="s">
        <v>1286</v>
      </c>
      <c r="E1002" s="1" t="s">
        <v>215</v>
      </c>
      <c r="F1002" s="1" t="s">
        <v>5067</v>
      </c>
      <c r="M1002" s="1" t="s">
        <v>5068</v>
      </c>
      <c r="N1002" s="1" t="s">
        <v>5069</v>
      </c>
      <c r="O1002" s="1" t="s">
        <v>3016</v>
      </c>
      <c r="Q1002" s="1" t="str">
        <f>"+Alexandre"</f>
        <v>+Alexandre</v>
      </c>
      <c r="R1002" s="1" t="s">
        <v>1698</v>
      </c>
    </row>
    <row r="1003" spans="3:18" ht="10.5">
      <c r="C1003" s="1" t="s">
        <v>5070</v>
      </c>
      <c r="D1003" s="1" t="s">
        <v>4326</v>
      </c>
      <c r="E1003" s="1" t="s">
        <v>120</v>
      </c>
      <c r="G1003" s="1" t="s">
        <v>3016</v>
      </c>
      <c r="J1003" s="1" t="s">
        <v>120</v>
      </c>
      <c r="K1003" s="1" t="str">
        <f>"+RAMBEAU Marguerite"</f>
        <v>+RAMBEAU Marguerite</v>
      </c>
      <c r="M1003" s="1" t="s">
        <v>327</v>
      </c>
      <c r="N1003" s="1" t="s">
        <v>7</v>
      </c>
      <c r="O1003" s="1" t="s">
        <v>3016</v>
      </c>
      <c r="Q1003" s="1" t="s">
        <v>197</v>
      </c>
      <c r="R1003" s="1" t="s">
        <v>5071</v>
      </c>
    </row>
    <row r="1004" spans="3:18" ht="10.5">
      <c r="C1004" s="1" t="s">
        <v>5072</v>
      </c>
      <c r="D1004" s="1" t="s">
        <v>394</v>
      </c>
      <c r="E1004" s="1" t="s">
        <v>221</v>
      </c>
      <c r="G1004" s="1">
        <v>25</v>
      </c>
      <c r="I1004" s="1" t="s">
        <v>3079</v>
      </c>
      <c r="J1004" s="1" t="s">
        <v>221</v>
      </c>
      <c r="K1004" s="1" t="s">
        <v>5073</v>
      </c>
      <c r="M1004" s="1" t="s">
        <v>5074</v>
      </c>
      <c r="N1004" s="1" t="s">
        <v>7</v>
      </c>
      <c r="P1004" s="1" t="s">
        <v>371</v>
      </c>
      <c r="Q1004" s="1" t="str">
        <f>"+Mathurin"</f>
        <v>+Mathurin</v>
      </c>
      <c r="R1004" s="1" t="s">
        <v>2429</v>
      </c>
    </row>
    <row r="1005" spans="3:18" ht="10.5">
      <c r="C1005" s="1" t="s">
        <v>5075</v>
      </c>
      <c r="D1005" s="1" t="s">
        <v>1286</v>
      </c>
      <c r="E1005" s="1" t="s">
        <v>874</v>
      </c>
      <c r="G1005" s="1" t="s">
        <v>3111</v>
      </c>
      <c r="J1005" s="1" t="s">
        <v>1916</v>
      </c>
      <c r="K1005" s="1" t="s">
        <v>5076</v>
      </c>
      <c r="M1005" s="1" t="s">
        <v>893</v>
      </c>
      <c r="N1005" s="1" t="s">
        <v>340</v>
      </c>
      <c r="Q1005" s="1" t="str">
        <f>"+Bonaventure"</f>
        <v>+Bonaventure</v>
      </c>
      <c r="R1005" s="1" t="s">
        <v>5077</v>
      </c>
    </row>
    <row r="1006" spans="3:14" ht="10.5">
      <c r="C1006" s="1" t="s">
        <v>5078</v>
      </c>
      <c r="D1006" s="1" t="s">
        <v>970</v>
      </c>
      <c r="E1006" s="1" t="s">
        <v>5079</v>
      </c>
      <c r="G1006" s="1">
        <v>32</v>
      </c>
      <c r="K1006" s="1" t="s">
        <v>5080</v>
      </c>
      <c r="M1006" s="1" t="s">
        <v>5081</v>
      </c>
      <c r="N1006" s="1" t="s">
        <v>7</v>
      </c>
    </row>
    <row r="1007" spans="3:18" ht="10.5">
      <c r="C1007" s="1" t="s">
        <v>5082</v>
      </c>
      <c r="D1007" s="1" t="s">
        <v>327</v>
      </c>
      <c r="E1007" s="1" t="s">
        <v>221</v>
      </c>
      <c r="G1007" s="1" t="s">
        <v>3111</v>
      </c>
      <c r="J1007" s="1" t="str">
        <f>"+Jean"</f>
        <v>+Jean</v>
      </c>
      <c r="K1007" s="1" t="s">
        <v>5083</v>
      </c>
      <c r="M1007" s="1" t="s">
        <v>5084</v>
      </c>
      <c r="N1007" s="1" t="s">
        <v>7</v>
      </c>
      <c r="O1007" s="1" t="s">
        <v>3016</v>
      </c>
      <c r="Q1007" s="1" t="s">
        <v>227</v>
      </c>
      <c r="R1007" s="1" t="str">
        <f>"+GUINAUD Marie"</f>
        <v>+GUINAUD Marie</v>
      </c>
    </row>
    <row r="1008" spans="3:18" ht="10.5">
      <c r="C1008" s="1" t="s">
        <v>5085</v>
      </c>
      <c r="D1008" s="1" t="s">
        <v>2726</v>
      </c>
      <c r="E1008" s="1" t="s">
        <v>330</v>
      </c>
      <c r="G1008" s="1" t="s">
        <v>3016</v>
      </c>
      <c r="J1008" s="1" t="str">
        <f>"+François"</f>
        <v>+François</v>
      </c>
      <c r="K1008" s="1" t="str">
        <f>"+CHARTIER Catherine"</f>
        <v>+CHARTIER Catherine</v>
      </c>
      <c r="M1008" s="1" t="s">
        <v>5086</v>
      </c>
      <c r="N1008" s="1" t="s">
        <v>96</v>
      </c>
      <c r="Q1008" s="1" t="s">
        <v>197</v>
      </c>
      <c r="R1008" s="1" t="s">
        <v>5087</v>
      </c>
    </row>
    <row r="1009" spans="3:18" ht="10.5">
      <c r="C1009" s="1" t="s">
        <v>5088</v>
      </c>
      <c r="D1009" s="1" t="s">
        <v>1920</v>
      </c>
      <c r="E1009" s="1" t="s">
        <v>1847</v>
      </c>
      <c r="G1009" s="1" t="s">
        <v>3016</v>
      </c>
      <c r="J1009" s="1" t="str">
        <f>"+Joseph"</f>
        <v>+Joseph</v>
      </c>
      <c r="K1009" s="1" t="str">
        <f>"+DECOURT Marie"</f>
        <v>+DECOURT Marie</v>
      </c>
      <c r="M1009" s="1" t="s">
        <v>5089</v>
      </c>
      <c r="N1009" s="1" t="s">
        <v>7</v>
      </c>
      <c r="O1009" s="1" t="s">
        <v>3111</v>
      </c>
      <c r="Q1009" s="1" t="str">
        <f>"+"</f>
        <v>+</v>
      </c>
      <c r="R1009" s="1" t="str">
        <f>"+DECOURT Marie"</f>
        <v>+DECOURT Marie</v>
      </c>
    </row>
    <row r="1010" spans="3:18" ht="10.5">
      <c r="C1010" s="1" t="s">
        <v>5090</v>
      </c>
      <c r="D1010" s="1" t="s">
        <v>472</v>
      </c>
      <c r="E1010" s="1" t="s">
        <v>197</v>
      </c>
      <c r="G1010" s="1">
        <v>19</v>
      </c>
      <c r="H1010" s="1" t="s">
        <v>3917</v>
      </c>
      <c r="J1010" s="1" t="str">
        <f>"+Louis"</f>
        <v>+Louis</v>
      </c>
      <c r="K1010" s="1" t="str">
        <f>"+BACHELIER Marguerite"</f>
        <v>+BACHELIER Marguerite</v>
      </c>
      <c r="M1010" s="1" t="s">
        <v>140</v>
      </c>
      <c r="N1010" s="1" t="s">
        <v>96</v>
      </c>
      <c r="O1010" s="1">
        <v>25</v>
      </c>
      <c r="Q1010" s="1" t="str">
        <f>"+Jean"</f>
        <v>+Jean</v>
      </c>
      <c r="R1010" s="1" t="s">
        <v>5091</v>
      </c>
    </row>
    <row r="1011" spans="3:18" ht="10.5">
      <c r="C1011" s="1" t="s">
        <v>5092</v>
      </c>
      <c r="D1011" s="1" t="s">
        <v>5093</v>
      </c>
      <c r="E1011" s="1" t="s">
        <v>5094</v>
      </c>
      <c r="G1011" s="1" t="s">
        <v>3016</v>
      </c>
      <c r="K1011" s="1" t="str">
        <f>"+JOUSSEAUME Marie"</f>
        <v>+JOUSSEAUME Marie</v>
      </c>
      <c r="M1011" s="1" t="s">
        <v>150</v>
      </c>
      <c r="N1011" s="1" t="s">
        <v>5095</v>
      </c>
      <c r="O1011" s="1" t="s">
        <v>3111</v>
      </c>
      <c r="Q1011" s="1" t="str">
        <f>"+Robert Bonaventure"</f>
        <v>+Robert Bonaventure</v>
      </c>
      <c r="R1011" s="1" t="s">
        <v>1538</v>
      </c>
    </row>
    <row r="1012" spans="3:18" ht="10.5">
      <c r="C1012" s="1" t="s">
        <v>5092</v>
      </c>
      <c r="D1012" s="1" t="s">
        <v>35</v>
      </c>
      <c r="E1012" s="1" t="s">
        <v>197</v>
      </c>
      <c r="G1012" s="1" t="s">
        <v>3111</v>
      </c>
      <c r="J1012" s="1" t="s">
        <v>227</v>
      </c>
      <c r="K1012" s="1" t="str">
        <f>"+MARTINET Marie"</f>
        <v>+MARTINET Marie</v>
      </c>
      <c r="M1012" s="1" t="s">
        <v>4901</v>
      </c>
      <c r="N1012" s="1" t="s">
        <v>7</v>
      </c>
      <c r="O1012" s="1" t="s">
        <v>3111</v>
      </c>
      <c r="Q1012" s="1" t="str">
        <f>"+René"</f>
        <v>+René</v>
      </c>
      <c r="R1012" s="1" t="s">
        <v>3650</v>
      </c>
    </row>
    <row r="1013" spans="3:18" ht="10.5">
      <c r="C1013" s="1" t="s">
        <v>4902</v>
      </c>
      <c r="D1013" s="1" t="s">
        <v>4975</v>
      </c>
      <c r="E1013" s="1" t="s">
        <v>330</v>
      </c>
      <c r="G1013" s="1" t="s">
        <v>3016</v>
      </c>
      <c r="J1013" s="1" t="s">
        <v>120</v>
      </c>
      <c r="K1013" s="1" t="str">
        <f>"+RAMBAUD Marguerite"</f>
        <v>+RAMBAUD Marguerite</v>
      </c>
      <c r="M1013" s="1" t="s">
        <v>4903</v>
      </c>
      <c r="N1013" s="1" t="s">
        <v>233</v>
      </c>
      <c r="O1013" s="1" t="s">
        <v>3111</v>
      </c>
      <c r="Q1013" s="1" t="str">
        <f>"+Louis"</f>
        <v>+Louis</v>
      </c>
      <c r="R1013" s="1" t="s">
        <v>4904</v>
      </c>
    </row>
    <row r="1014" spans="3:18" ht="10.5">
      <c r="C1014" s="1" t="s">
        <v>4905</v>
      </c>
      <c r="D1014" s="1" t="s">
        <v>4906</v>
      </c>
      <c r="E1014" s="1" t="s">
        <v>197</v>
      </c>
      <c r="G1014" s="1" t="s">
        <v>3111</v>
      </c>
      <c r="J1014" s="1" t="str">
        <f>"+Jacques"</f>
        <v>+Jacques</v>
      </c>
      <c r="K1014" s="1" t="s">
        <v>4907</v>
      </c>
      <c r="M1014" s="1" t="s">
        <v>2429</v>
      </c>
      <c r="N1014" s="1" t="s">
        <v>233</v>
      </c>
      <c r="O1014" s="1" t="s">
        <v>3016</v>
      </c>
      <c r="Q1014" s="1" t="s">
        <v>202</v>
      </c>
      <c r="R1014" s="1" t="s">
        <v>4908</v>
      </c>
    </row>
    <row r="1015" spans="3:18" ht="10.5">
      <c r="C1015" s="1" t="s">
        <v>4909</v>
      </c>
      <c r="D1015" s="1" t="s">
        <v>4910</v>
      </c>
      <c r="E1015" s="1" t="s">
        <v>330</v>
      </c>
      <c r="G1015" s="1" t="s">
        <v>3016</v>
      </c>
      <c r="J1015" s="1" t="str">
        <f>"+Louis"</f>
        <v>+Louis</v>
      </c>
      <c r="K1015" s="1" t="s">
        <v>4911</v>
      </c>
      <c r="M1015" s="1" t="s">
        <v>2333</v>
      </c>
      <c r="N1015" s="1" t="s">
        <v>96</v>
      </c>
      <c r="O1015" s="1" t="s">
        <v>3111</v>
      </c>
      <c r="Q1015" s="1" t="str">
        <f>"+Pierre"</f>
        <v>+Pierre</v>
      </c>
      <c r="R1015" s="1" t="s">
        <v>3062</v>
      </c>
    </row>
    <row r="1016" spans="3:18" ht="10.5">
      <c r="C1016" s="1" t="s">
        <v>4912</v>
      </c>
      <c r="D1016" s="1" t="s">
        <v>4913</v>
      </c>
      <c r="E1016" s="1" t="s">
        <v>330</v>
      </c>
      <c r="G1016" s="1" t="s">
        <v>3111</v>
      </c>
      <c r="J1016" s="1" t="s">
        <v>330</v>
      </c>
      <c r="K1016" s="1" t="s">
        <v>4704</v>
      </c>
      <c r="M1016" s="1" t="s">
        <v>4584</v>
      </c>
      <c r="N1016" s="1" t="s">
        <v>4705</v>
      </c>
      <c r="O1016" s="1" t="s">
        <v>3111</v>
      </c>
      <c r="Q1016" s="1" t="s">
        <v>227</v>
      </c>
      <c r="R1016" s="1" t="s">
        <v>4706</v>
      </c>
    </row>
    <row r="1017" spans="3:18" ht="10.5">
      <c r="C1017" s="1" t="s">
        <v>4707</v>
      </c>
      <c r="D1017" s="1" t="s">
        <v>1139</v>
      </c>
      <c r="E1017" s="1" t="s">
        <v>120</v>
      </c>
      <c r="G1017" s="1" t="s">
        <v>3016</v>
      </c>
      <c r="J1017" s="1" t="s">
        <v>120</v>
      </c>
      <c r="K1017" s="1" t="s">
        <v>4708</v>
      </c>
      <c r="M1017" s="1" t="s">
        <v>630</v>
      </c>
      <c r="N1017" s="1" t="s">
        <v>768</v>
      </c>
      <c r="O1017" s="1" t="s">
        <v>3111</v>
      </c>
      <c r="Q1017" s="1" t="s">
        <v>202</v>
      </c>
      <c r="R1017" s="1" t="s">
        <v>4709</v>
      </c>
    </row>
    <row r="1018" spans="3:18" ht="10.5">
      <c r="C1018" s="1" t="s">
        <v>4710</v>
      </c>
      <c r="D1018" s="1" t="s">
        <v>1453</v>
      </c>
      <c r="E1018" s="1" t="s">
        <v>202</v>
      </c>
      <c r="G1018" s="1" t="s">
        <v>3016</v>
      </c>
      <c r="H1018" s="1" t="s">
        <v>3638</v>
      </c>
      <c r="J1018" s="1" t="s">
        <v>202</v>
      </c>
      <c r="K1018" s="1" t="s">
        <v>4711</v>
      </c>
      <c r="M1018" s="1" t="s">
        <v>4712</v>
      </c>
      <c r="N1018" s="1" t="s">
        <v>7</v>
      </c>
      <c r="O1018" s="1" t="s">
        <v>3111</v>
      </c>
      <c r="Q1018" s="1" t="s">
        <v>330</v>
      </c>
      <c r="R1018" s="1" t="str">
        <f>"+COUDREAU Marie"</f>
        <v>+COUDREAU Marie</v>
      </c>
    </row>
    <row r="1019" spans="3:18" ht="10.5">
      <c r="C1019" s="1" t="s">
        <v>4713</v>
      </c>
      <c r="D1019" s="1" t="s">
        <v>4714</v>
      </c>
      <c r="E1019" s="1" t="s">
        <v>197</v>
      </c>
      <c r="G1019" s="1" t="s">
        <v>3016</v>
      </c>
      <c r="J1019" s="1" t="s">
        <v>202</v>
      </c>
      <c r="K1019" s="1" t="s">
        <v>4715</v>
      </c>
      <c r="M1019" s="1" t="s">
        <v>2378</v>
      </c>
      <c r="N1019" s="1" t="s">
        <v>7</v>
      </c>
      <c r="O1019" s="1" t="s">
        <v>3111</v>
      </c>
      <c r="Q1019" s="1" t="s">
        <v>197</v>
      </c>
      <c r="R1019" s="1" t="s">
        <v>4716</v>
      </c>
    </row>
    <row r="1020" spans="3:18" ht="10.5">
      <c r="C1020" s="1" t="s">
        <v>4717</v>
      </c>
      <c r="D1020" s="1" t="s">
        <v>1194</v>
      </c>
      <c r="E1020" s="1" t="s">
        <v>239</v>
      </c>
      <c r="G1020" s="1" t="s">
        <v>3016</v>
      </c>
      <c r="I1020" s="1" t="s">
        <v>850</v>
      </c>
      <c r="J1020" s="1" t="str">
        <f>"+Mathurin"</f>
        <v>+Mathurin</v>
      </c>
      <c r="K1020" s="1" t="s">
        <v>4408</v>
      </c>
      <c r="M1020" s="1" t="s">
        <v>4718</v>
      </c>
      <c r="N1020" s="1" t="s">
        <v>7</v>
      </c>
      <c r="O1020" s="1" t="s">
        <v>3111</v>
      </c>
      <c r="P1020" s="1" t="s">
        <v>850</v>
      </c>
      <c r="Q1020" s="1" t="s">
        <v>120</v>
      </c>
      <c r="R1020" s="1" t="s">
        <v>4719</v>
      </c>
    </row>
    <row r="1021" spans="3:18" ht="10.5">
      <c r="C1021" s="1" t="s">
        <v>4717</v>
      </c>
      <c r="D1021" s="1" t="s">
        <v>1194</v>
      </c>
      <c r="E1021" s="1" t="s">
        <v>330</v>
      </c>
      <c r="G1021" s="1" t="s">
        <v>3111</v>
      </c>
      <c r="I1021" s="1" t="s">
        <v>850</v>
      </c>
      <c r="J1021" s="1" t="str">
        <f>"+Mathurin"</f>
        <v>+Mathurin</v>
      </c>
      <c r="K1021" s="1" t="s">
        <v>4408</v>
      </c>
      <c r="M1021" s="1" t="s">
        <v>4718</v>
      </c>
      <c r="N1021" s="1" t="s">
        <v>186</v>
      </c>
      <c r="O1021" s="1" t="s">
        <v>3111</v>
      </c>
      <c r="P1021" s="1" t="s">
        <v>850</v>
      </c>
      <c r="Q1021" s="1" t="s">
        <v>120</v>
      </c>
      <c r="R1021" s="1" t="s">
        <v>4719</v>
      </c>
    </row>
    <row r="1022" spans="3:18" ht="10.5">
      <c r="C1022" s="1" t="s">
        <v>4720</v>
      </c>
      <c r="D1022" s="1" t="s">
        <v>3932</v>
      </c>
      <c r="E1022" s="1" t="s">
        <v>221</v>
      </c>
      <c r="G1022" s="1" t="s">
        <v>3016</v>
      </c>
      <c r="J1022" s="1" t="str">
        <f>"+Mathurin"</f>
        <v>+Mathurin</v>
      </c>
      <c r="K1022" s="1" t="str">
        <f>"+BERTAULT Marie"</f>
        <v>+BERTAULT Marie</v>
      </c>
      <c r="M1022" s="1" t="s">
        <v>4721</v>
      </c>
      <c r="N1022" s="1" t="s">
        <v>7</v>
      </c>
      <c r="O1022" s="1" t="s">
        <v>3016</v>
      </c>
      <c r="Q1022" s="1" t="s">
        <v>424</v>
      </c>
      <c r="R1022" s="1" t="s">
        <v>4722</v>
      </c>
    </row>
    <row r="1023" spans="3:18" ht="10.5">
      <c r="C1023" s="1" t="s">
        <v>4720</v>
      </c>
      <c r="D1023" s="1" t="s">
        <v>4721</v>
      </c>
      <c r="E1023" s="1" t="s">
        <v>221</v>
      </c>
      <c r="G1023" s="1" t="s">
        <v>3111</v>
      </c>
      <c r="J1023" s="1" t="s">
        <v>424</v>
      </c>
      <c r="K1023" s="1" t="s">
        <v>4722</v>
      </c>
      <c r="M1023" s="1" t="s">
        <v>2333</v>
      </c>
      <c r="N1023" s="1" t="s">
        <v>233</v>
      </c>
      <c r="O1023" s="1" t="s">
        <v>3111</v>
      </c>
      <c r="Q1023" s="1" t="s">
        <v>221</v>
      </c>
      <c r="R1023" s="1" t="s">
        <v>4723</v>
      </c>
    </row>
    <row r="1024" spans="3:18" ht="10.5">
      <c r="C1024" s="1" t="s">
        <v>4724</v>
      </c>
      <c r="D1024" s="1" t="s">
        <v>311</v>
      </c>
      <c r="E1024" s="1" t="s">
        <v>187</v>
      </c>
      <c r="G1024" s="1" t="s">
        <v>3016</v>
      </c>
      <c r="J1024" s="1" t="str">
        <f>"+François"</f>
        <v>+François</v>
      </c>
      <c r="K1024" s="1" t="s">
        <v>4725</v>
      </c>
      <c r="M1024" s="1" t="s">
        <v>4726</v>
      </c>
      <c r="N1024" s="1" t="s">
        <v>7</v>
      </c>
      <c r="O1024" s="1" t="s">
        <v>3111</v>
      </c>
      <c r="Q1024" s="1" t="str">
        <f>"+René"</f>
        <v>+René</v>
      </c>
      <c r="R1024" s="1" t="str">
        <f>"+--- Marie"</f>
        <v>+--- Marie</v>
      </c>
    </row>
    <row r="1025" spans="3:18" ht="10.5">
      <c r="C1025" s="1" t="s">
        <v>4727</v>
      </c>
      <c r="D1025" s="1" t="s">
        <v>2189</v>
      </c>
      <c r="E1025" s="1" t="s">
        <v>120</v>
      </c>
      <c r="G1025" s="1" t="s">
        <v>3111</v>
      </c>
      <c r="J1025" s="1" t="s">
        <v>227</v>
      </c>
      <c r="K1025" s="1" t="str">
        <f>"+ROUVREAU Louise"</f>
        <v>+ROUVREAU Louise</v>
      </c>
      <c r="M1025" s="1" t="s">
        <v>1183</v>
      </c>
      <c r="N1025" s="1" t="s">
        <v>196</v>
      </c>
      <c r="O1025" s="1" t="s">
        <v>3016</v>
      </c>
      <c r="Q1025" s="1" t="s">
        <v>227</v>
      </c>
      <c r="R1025" s="1" t="str">
        <f>"+AUDEBRANT Marie"</f>
        <v>+AUDEBRANT Marie</v>
      </c>
    </row>
    <row r="1026" spans="3:18" ht="10.5">
      <c r="C1026" s="1" t="s">
        <v>4728</v>
      </c>
      <c r="D1026" s="1" t="s">
        <v>258</v>
      </c>
      <c r="E1026" s="1" t="s">
        <v>221</v>
      </c>
      <c r="G1026" s="1" t="s">
        <v>3016</v>
      </c>
      <c r="J1026" s="1" t="str">
        <f>"+Jacques"</f>
        <v>+Jacques</v>
      </c>
      <c r="K1026" s="1" t="str">
        <f>"+MARSTEAU Renée"</f>
        <v>+MARSTEAU Renée</v>
      </c>
      <c r="M1026" s="1" t="s">
        <v>1227</v>
      </c>
      <c r="N1026" s="1" t="s">
        <v>7</v>
      </c>
      <c r="Q1026" s="1" t="str">
        <f>"+Jean"</f>
        <v>+Jean</v>
      </c>
      <c r="R1026" s="1" t="str">
        <f>"+RUSEIL Françoise"</f>
        <v>+RUSEIL Françoise</v>
      </c>
    </row>
    <row r="1027" spans="3:18" ht="10.5">
      <c r="C1027" s="1" t="s">
        <v>4729</v>
      </c>
      <c r="D1027" s="1" t="s">
        <v>4730</v>
      </c>
      <c r="E1027" s="1" t="s">
        <v>330</v>
      </c>
      <c r="G1027" s="1" t="s">
        <v>3016</v>
      </c>
      <c r="J1027" s="1" t="str">
        <f>"+François"</f>
        <v>+François</v>
      </c>
      <c r="K1027" s="1" t="str">
        <f>"+CANTEAU Louise"</f>
        <v>+CANTEAU Louise</v>
      </c>
      <c r="M1027" s="1" t="s">
        <v>4731</v>
      </c>
      <c r="N1027" s="1" t="s">
        <v>555</v>
      </c>
      <c r="O1027" s="1" t="s">
        <v>3016</v>
      </c>
      <c r="Q1027" s="1" t="s">
        <v>202</v>
      </c>
      <c r="R1027" s="1" t="s">
        <v>4732</v>
      </c>
    </row>
    <row r="1028" spans="3:18" ht="10.5">
      <c r="C1028" s="1" t="s">
        <v>4733</v>
      </c>
      <c r="D1028" s="1" t="s">
        <v>5000</v>
      </c>
      <c r="E1028" s="1" t="s">
        <v>215</v>
      </c>
      <c r="G1028" s="1" t="s">
        <v>3016</v>
      </c>
      <c r="J1028" s="1" t="str">
        <f>"+Pierre"</f>
        <v>+Pierre</v>
      </c>
      <c r="K1028" s="1" t="s">
        <v>4734</v>
      </c>
      <c r="M1028" s="1" t="s">
        <v>4735</v>
      </c>
      <c r="N1028" s="1" t="s">
        <v>7</v>
      </c>
      <c r="O1028" s="1" t="s">
        <v>3016</v>
      </c>
      <c r="Q1028" s="1" t="s">
        <v>197</v>
      </c>
      <c r="R1028" s="1" t="s">
        <v>4736</v>
      </c>
    </row>
    <row r="1029" spans="3:18" ht="10.5">
      <c r="C1029" s="1" t="s">
        <v>4733</v>
      </c>
      <c r="D1029" s="1" t="s">
        <v>5000</v>
      </c>
      <c r="E1029" s="1" t="s">
        <v>4737</v>
      </c>
      <c r="G1029" s="1" t="s">
        <v>3016</v>
      </c>
      <c r="J1029" s="1" t="str">
        <f>"+Pierre"</f>
        <v>+Pierre</v>
      </c>
      <c r="K1029" s="1" t="s">
        <v>4734</v>
      </c>
      <c r="M1029" s="1" t="s">
        <v>4735</v>
      </c>
      <c r="N1029" s="1" t="s">
        <v>7</v>
      </c>
      <c r="O1029" s="1" t="s">
        <v>3016</v>
      </c>
      <c r="Q1029" s="1" t="s">
        <v>197</v>
      </c>
      <c r="R1029" s="1" t="s">
        <v>4736</v>
      </c>
    </row>
    <row r="1030" spans="3:18" ht="10.5">
      <c r="C1030" s="1" t="s">
        <v>4738</v>
      </c>
      <c r="D1030" s="1" t="s">
        <v>4739</v>
      </c>
      <c r="E1030" s="1" t="s">
        <v>330</v>
      </c>
      <c r="G1030" s="1" t="s">
        <v>3016</v>
      </c>
      <c r="J1030" s="1" t="s">
        <v>202</v>
      </c>
      <c r="K1030" s="1" t="s">
        <v>4740</v>
      </c>
      <c r="M1030" s="1" t="s">
        <v>1674</v>
      </c>
      <c r="N1030" s="1" t="s">
        <v>7</v>
      </c>
      <c r="O1030" s="1" t="s">
        <v>3016</v>
      </c>
      <c r="Q1030" s="1" t="str">
        <f>"+Jean"</f>
        <v>+Jean</v>
      </c>
      <c r="R1030" s="1" t="s">
        <v>3123</v>
      </c>
    </row>
    <row r="1031" spans="3:17" ht="10.5">
      <c r="C1031" s="1" t="s">
        <v>4741</v>
      </c>
      <c r="D1031" s="1" t="s">
        <v>4879</v>
      </c>
      <c r="E1031" s="1" t="s">
        <v>197</v>
      </c>
      <c r="G1031" s="1" t="s">
        <v>3016</v>
      </c>
      <c r="I1031" s="1" t="s">
        <v>2590</v>
      </c>
      <c r="J1031" s="1" t="str">
        <f>"+Jean"</f>
        <v>+Jean</v>
      </c>
      <c r="K1031" s="1" t="str">
        <f>"+TERRASSON Marie"</f>
        <v>+TERRASSON Marie</v>
      </c>
      <c r="M1031" s="1" t="s">
        <v>4742</v>
      </c>
      <c r="N1031" s="1" t="s">
        <v>340</v>
      </c>
      <c r="Q1031" s="1" t="s">
        <v>4743</v>
      </c>
    </row>
    <row r="1032" spans="3:18" ht="10.5">
      <c r="C1032" s="1" t="s">
        <v>4744</v>
      </c>
      <c r="D1032" s="1" t="s">
        <v>408</v>
      </c>
      <c r="E1032" s="1" t="s">
        <v>330</v>
      </c>
      <c r="G1032" s="1" t="s">
        <v>3016</v>
      </c>
      <c r="J1032" s="1" t="str">
        <f>"+Pierre"</f>
        <v>+Pierre</v>
      </c>
      <c r="K1032" s="1" t="str">
        <f>"+MARSTOT Marie"</f>
        <v>+MARSTOT Marie</v>
      </c>
      <c r="M1032" s="1" t="s">
        <v>2603</v>
      </c>
      <c r="N1032" s="1" t="s">
        <v>233</v>
      </c>
      <c r="O1032" s="1" t="s">
        <v>3016</v>
      </c>
      <c r="Q1032" s="1" t="s">
        <v>221</v>
      </c>
      <c r="R1032" s="1" t="s">
        <v>4745</v>
      </c>
    </row>
    <row r="1033" spans="3:18" ht="10.5">
      <c r="C1033" s="1" t="s">
        <v>4746</v>
      </c>
      <c r="D1033" s="1" t="s">
        <v>140</v>
      </c>
      <c r="E1033" s="1" t="s">
        <v>202</v>
      </c>
      <c r="F1033" s="1" t="s">
        <v>4747</v>
      </c>
      <c r="M1033" s="1" t="s">
        <v>394</v>
      </c>
      <c r="N1033" s="1" t="s">
        <v>7</v>
      </c>
      <c r="O1033" s="1" t="s">
        <v>3111</v>
      </c>
      <c r="Q1033" s="1" t="s">
        <v>227</v>
      </c>
      <c r="R1033" s="1" t="s">
        <v>1133</v>
      </c>
    </row>
    <row r="1034" spans="3:18" ht="10.5">
      <c r="C1034" s="1" t="s">
        <v>4748</v>
      </c>
      <c r="D1034" s="1" t="s">
        <v>1230</v>
      </c>
      <c r="E1034" s="1" t="s">
        <v>197</v>
      </c>
      <c r="F1034" s="1" t="s">
        <v>4749</v>
      </c>
      <c r="M1034" s="1" t="s">
        <v>68</v>
      </c>
      <c r="N1034" s="1" t="s">
        <v>4750</v>
      </c>
      <c r="O1034" s="1" t="s">
        <v>3016</v>
      </c>
      <c r="Q1034" s="1" t="str">
        <f>"+Alexandre"</f>
        <v>+Alexandre</v>
      </c>
      <c r="R1034" s="1" t="s">
        <v>1698</v>
      </c>
    </row>
    <row r="1035" spans="3:18" ht="10.5">
      <c r="C1035" s="1" t="s">
        <v>4751</v>
      </c>
      <c r="D1035" s="1" t="s">
        <v>1927</v>
      </c>
      <c r="E1035" s="1" t="s">
        <v>66</v>
      </c>
      <c r="F1035" s="1" t="s">
        <v>4752</v>
      </c>
      <c r="M1035" s="1" t="s">
        <v>361</v>
      </c>
      <c r="N1035" s="1" t="s">
        <v>4753</v>
      </c>
      <c r="O1035" s="1" t="s">
        <v>3016</v>
      </c>
      <c r="Q1035" s="1" t="str">
        <f>"+Pierre"</f>
        <v>+Pierre</v>
      </c>
      <c r="R1035" s="1" t="str">
        <f>"+TEXIER Marie"</f>
        <v>+TEXIER Marie</v>
      </c>
    </row>
    <row r="1036" spans="3:18" ht="10.5">
      <c r="C1036" s="1" t="s">
        <v>4754</v>
      </c>
      <c r="D1036" s="1" t="s">
        <v>1198</v>
      </c>
      <c r="E1036" s="1" t="s">
        <v>221</v>
      </c>
      <c r="G1036" s="1" t="s">
        <v>3111</v>
      </c>
      <c r="J1036" s="1" t="s">
        <v>330</v>
      </c>
      <c r="K1036" s="1" t="s">
        <v>4960</v>
      </c>
      <c r="M1036" s="1" t="s">
        <v>1106</v>
      </c>
      <c r="N1036" s="1" t="s">
        <v>233</v>
      </c>
      <c r="O1036" s="1" t="s">
        <v>3016</v>
      </c>
      <c r="Q1036" s="1" t="str">
        <f>"+François"</f>
        <v>+François</v>
      </c>
      <c r="R1036" s="1" t="s">
        <v>4560</v>
      </c>
    </row>
    <row r="1037" spans="3:18" ht="10.5">
      <c r="C1037" s="1" t="s">
        <v>4961</v>
      </c>
      <c r="D1037" s="1" t="s">
        <v>140</v>
      </c>
      <c r="E1037" s="1" t="s">
        <v>221</v>
      </c>
      <c r="G1037" s="1" t="s">
        <v>3016</v>
      </c>
      <c r="J1037" s="1" t="str">
        <f>"+Jean"</f>
        <v>+Jean</v>
      </c>
      <c r="K1037" s="1" t="str">
        <f>"+SEIGNEURET Renée"</f>
        <v>+SEIGNEURET Renée</v>
      </c>
      <c r="M1037" s="1" t="s">
        <v>3932</v>
      </c>
      <c r="N1037" s="1" t="s">
        <v>233</v>
      </c>
      <c r="O1037" s="1" t="s">
        <v>3016</v>
      </c>
      <c r="Q1037" s="1" t="s">
        <v>227</v>
      </c>
      <c r="R1037" s="1" t="s">
        <v>4962</v>
      </c>
    </row>
    <row r="1038" spans="3:18" ht="10.5">
      <c r="C1038" s="1" t="s">
        <v>4963</v>
      </c>
      <c r="D1038" s="1" t="s">
        <v>5159</v>
      </c>
      <c r="E1038" s="1" t="s">
        <v>221</v>
      </c>
      <c r="G1038" s="1" t="s">
        <v>3016</v>
      </c>
      <c r="J1038" s="1" t="str">
        <f>"+Jean"</f>
        <v>+Jean</v>
      </c>
      <c r="K1038" s="1" t="s">
        <v>5160</v>
      </c>
      <c r="M1038" s="1" t="s">
        <v>5161</v>
      </c>
      <c r="N1038" s="1" t="s">
        <v>7</v>
      </c>
      <c r="O1038" s="1" t="s">
        <v>3016</v>
      </c>
      <c r="Q1038" s="1" t="s">
        <v>221</v>
      </c>
      <c r="R1038" s="1" t="str">
        <f>"+GIRELOTTE Marie"</f>
        <v>+GIRELOTTE Marie</v>
      </c>
    </row>
    <row r="1039" spans="3:18" ht="10.5">
      <c r="C1039" s="1" t="s">
        <v>5162</v>
      </c>
      <c r="D1039" s="1" t="s">
        <v>2333</v>
      </c>
      <c r="E1039" s="1" t="s">
        <v>197</v>
      </c>
      <c r="G1039" s="1" t="s">
        <v>3111</v>
      </c>
      <c r="J1039" s="1" t="s">
        <v>221</v>
      </c>
      <c r="K1039" s="1" t="s">
        <v>4723</v>
      </c>
      <c r="M1039" s="1" t="s">
        <v>5163</v>
      </c>
      <c r="N1039" s="1" t="s">
        <v>7</v>
      </c>
      <c r="O1039" s="1" t="s">
        <v>3016</v>
      </c>
      <c r="Q1039" s="1" t="s">
        <v>424</v>
      </c>
      <c r="R1039" s="1" t="s">
        <v>5164</v>
      </c>
    </row>
    <row r="1040" spans="3:18" ht="10.5">
      <c r="C1040" s="1" t="s">
        <v>5165</v>
      </c>
      <c r="D1040" s="1" t="s">
        <v>1645</v>
      </c>
      <c r="E1040" s="1" t="s">
        <v>202</v>
      </c>
      <c r="G1040" s="1" t="s">
        <v>5166</v>
      </c>
      <c r="M1040" s="1" t="s">
        <v>5167</v>
      </c>
      <c r="N1040" s="1" t="s">
        <v>7</v>
      </c>
      <c r="O1040" s="1" t="s">
        <v>3016</v>
      </c>
      <c r="P1040" s="1" t="s">
        <v>3526</v>
      </c>
      <c r="Q1040" s="1" t="str">
        <f>"+Jean"</f>
        <v>+Jean</v>
      </c>
      <c r="R1040" s="1" t="str">
        <f>"+MANDIN Marie"</f>
        <v>+MANDIN Marie</v>
      </c>
    </row>
    <row r="1041" spans="3:17" ht="10.5">
      <c r="C1041" s="1" t="s">
        <v>5168</v>
      </c>
      <c r="D1041" s="1" t="s">
        <v>1920</v>
      </c>
      <c r="E1041" s="1" t="s">
        <v>197</v>
      </c>
      <c r="G1041" s="1" t="s">
        <v>5169</v>
      </c>
      <c r="M1041" s="1" t="s">
        <v>665</v>
      </c>
      <c r="N1041" s="1" t="s">
        <v>96</v>
      </c>
      <c r="Q1041" s="1" t="s">
        <v>5170</v>
      </c>
    </row>
    <row r="1042" spans="3:18" ht="10.5">
      <c r="C1042" s="1" t="s">
        <v>5171</v>
      </c>
      <c r="D1042" s="1" t="s">
        <v>786</v>
      </c>
      <c r="E1042" s="1" t="s">
        <v>227</v>
      </c>
      <c r="G1042" s="1" t="s">
        <v>5172</v>
      </c>
      <c r="M1042" s="1" t="s">
        <v>988</v>
      </c>
      <c r="N1042" s="1" t="s">
        <v>7</v>
      </c>
      <c r="O1042" s="1" t="s">
        <v>3016</v>
      </c>
      <c r="Q1042" s="1" t="str">
        <f>"+"</f>
        <v>+</v>
      </c>
      <c r="R1042" s="1" t="s">
        <v>5173</v>
      </c>
    </row>
    <row r="1043" spans="3:18" ht="10.5">
      <c r="C1043" s="1" t="s">
        <v>5174</v>
      </c>
      <c r="D1043" s="1" t="s">
        <v>1139</v>
      </c>
      <c r="E1043" s="1" t="s">
        <v>197</v>
      </c>
      <c r="G1043" s="1" t="s">
        <v>3016</v>
      </c>
      <c r="J1043" s="1" t="str">
        <f>"+Louis"</f>
        <v>+Louis</v>
      </c>
      <c r="K1043" s="1" t="s">
        <v>4990</v>
      </c>
      <c r="M1043" s="1" t="s">
        <v>5175</v>
      </c>
      <c r="N1043" s="1" t="s">
        <v>330</v>
      </c>
      <c r="O1043" s="1" t="s">
        <v>3111</v>
      </c>
      <c r="Q1043" s="1" t="s">
        <v>202</v>
      </c>
      <c r="R1043" s="1" t="s">
        <v>3624</v>
      </c>
    </row>
    <row r="1044" spans="3:18" ht="10.5">
      <c r="C1044" s="1" t="s">
        <v>5176</v>
      </c>
      <c r="D1044" s="1" t="s">
        <v>5177</v>
      </c>
      <c r="E1044" s="1" t="s">
        <v>239</v>
      </c>
      <c r="F1044" s="1" t="s">
        <v>5178</v>
      </c>
      <c r="H1044" s="1" t="s">
        <v>866</v>
      </c>
      <c r="M1044" s="1" t="s">
        <v>2743</v>
      </c>
      <c r="N1044" s="1" t="s">
        <v>340</v>
      </c>
      <c r="O1044" s="1" t="s">
        <v>3016</v>
      </c>
      <c r="Q1044" s="1" t="str">
        <f>"+Pierre"</f>
        <v>+Pierre</v>
      </c>
      <c r="R1044" s="1" t="str">
        <f>"+MARTINEAU Marie"</f>
        <v>+MARTINEAU Marie</v>
      </c>
    </row>
    <row r="1045" spans="3:18" ht="10.5">
      <c r="C1045" s="1" t="s">
        <v>5176</v>
      </c>
      <c r="D1045" s="1" t="s">
        <v>1115</v>
      </c>
      <c r="E1045" s="1" t="s">
        <v>239</v>
      </c>
      <c r="G1045" s="1" t="s">
        <v>3016</v>
      </c>
      <c r="I1045" s="1" t="s">
        <v>5179</v>
      </c>
      <c r="J1045" s="1" t="str">
        <f>"+Mathurin"</f>
        <v>+Mathurin</v>
      </c>
      <c r="K1045" s="1" t="str">
        <f>"+BARBOT M.Anne"</f>
        <v>+BARBOT M.Anne</v>
      </c>
      <c r="M1045" s="1" t="s">
        <v>225</v>
      </c>
      <c r="N1045" s="1" t="s">
        <v>340</v>
      </c>
      <c r="O1045" s="1" t="s">
        <v>3111</v>
      </c>
      <c r="Q1045" s="1" t="s">
        <v>197</v>
      </c>
      <c r="R1045" s="1" t="s">
        <v>3618</v>
      </c>
    </row>
    <row r="1046" spans="3:18" ht="10.5">
      <c r="C1046" s="1" t="s">
        <v>5180</v>
      </c>
      <c r="D1046" s="1" t="s">
        <v>5181</v>
      </c>
      <c r="E1046" s="1" t="s">
        <v>197</v>
      </c>
      <c r="G1046" s="1" t="s">
        <v>3016</v>
      </c>
      <c r="J1046" s="1" t="s">
        <v>197</v>
      </c>
      <c r="K1046" s="1" t="s">
        <v>5182</v>
      </c>
      <c r="M1046" s="1" t="s">
        <v>3932</v>
      </c>
      <c r="N1046" s="1" t="s">
        <v>1577</v>
      </c>
      <c r="O1046" s="1" t="s">
        <v>3016</v>
      </c>
      <c r="Q1046" s="1" t="s">
        <v>227</v>
      </c>
      <c r="R1046" s="1" t="s">
        <v>5183</v>
      </c>
    </row>
    <row r="1047" spans="3:18" ht="10.5">
      <c r="C1047" s="1" t="s">
        <v>5184</v>
      </c>
      <c r="D1047" s="1" t="s">
        <v>5185</v>
      </c>
      <c r="E1047" s="1" t="s">
        <v>227</v>
      </c>
      <c r="G1047" s="1" t="s">
        <v>3016</v>
      </c>
      <c r="J1047" s="1" t="s">
        <v>202</v>
      </c>
      <c r="K1047" s="1" t="str">
        <f>"+TROT Perrine"</f>
        <v>+TROT Perrine</v>
      </c>
      <c r="M1047" s="1" t="s">
        <v>4014</v>
      </c>
      <c r="N1047" s="1" t="s">
        <v>5186</v>
      </c>
      <c r="O1047" s="1" t="s">
        <v>3016</v>
      </c>
      <c r="R1047" s="1" t="s">
        <v>5187</v>
      </c>
    </row>
    <row r="1048" spans="3:18" ht="10.5">
      <c r="C1048" s="1" t="s">
        <v>5184</v>
      </c>
      <c r="D1048" s="1" t="s">
        <v>185</v>
      </c>
      <c r="E1048" s="1" t="s">
        <v>330</v>
      </c>
      <c r="G1048" s="1" t="s">
        <v>3016</v>
      </c>
      <c r="I1048" s="1" t="s">
        <v>5179</v>
      </c>
      <c r="K1048" s="1" t="s">
        <v>5188</v>
      </c>
      <c r="M1048" s="1" t="s">
        <v>4014</v>
      </c>
      <c r="N1048" s="1" t="s">
        <v>7</v>
      </c>
      <c r="O1048" s="1" t="s">
        <v>3016</v>
      </c>
      <c r="P1048" s="1" t="s">
        <v>5189</v>
      </c>
      <c r="Q1048" s="1" t="s">
        <v>226</v>
      </c>
      <c r="R1048" s="1" t="s">
        <v>5187</v>
      </c>
    </row>
    <row r="1049" spans="3:18" ht="10.5">
      <c r="C1049" s="1" t="s">
        <v>5190</v>
      </c>
      <c r="D1049" s="1" t="s">
        <v>2012</v>
      </c>
      <c r="E1049" s="1" t="s">
        <v>227</v>
      </c>
      <c r="G1049" s="1" t="s">
        <v>3016</v>
      </c>
      <c r="J1049" s="1" t="str">
        <f>"+François"</f>
        <v>+François</v>
      </c>
      <c r="K1049" s="1" t="str">
        <f>"+RONDEAU Marie"</f>
        <v>+RONDEAU Marie</v>
      </c>
      <c r="M1049" s="1" t="s">
        <v>3989</v>
      </c>
      <c r="N1049" s="1" t="s">
        <v>7</v>
      </c>
      <c r="O1049" s="1" t="s">
        <v>3111</v>
      </c>
      <c r="Q1049" s="1" t="s">
        <v>330</v>
      </c>
      <c r="R1049" s="1" t="str">
        <f>"+VERGé M.Marguerite"</f>
        <v>+VERGé M.Marguerite</v>
      </c>
    </row>
    <row r="1050" spans="3:18" ht="10.5">
      <c r="C1050" s="1" t="s">
        <v>5191</v>
      </c>
      <c r="D1050" s="1" t="s">
        <v>5192</v>
      </c>
      <c r="E1050" s="1" t="s">
        <v>197</v>
      </c>
      <c r="F1050" s="1" t="s">
        <v>5193</v>
      </c>
      <c r="M1050" s="1" t="s">
        <v>1486</v>
      </c>
      <c r="N1050" s="1" t="s">
        <v>5186</v>
      </c>
      <c r="O1050" s="1" t="s">
        <v>3016</v>
      </c>
      <c r="Q1050" s="1" t="str">
        <f>"+Jacques"</f>
        <v>+Jacques</v>
      </c>
      <c r="R1050" s="1" t="s">
        <v>5194</v>
      </c>
    </row>
    <row r="1051" spans="3:18" ht="10.5">
      <c r="C1051" s="1" t="s">
        <v>5195</v>
      </c>
      <c r="D1051" s="1" t="s">
        <v>130</v>
      </c>
      <c r="E1051" s="1" t="s">
        <v>221</v>
      </c>
      <c r="F1051" s="1" t="s">
        <v>5196</v>
      </c>
      <c r="M1051" s="1" t="s">
        <v>5197</v>
      </c>
      <c r="N1051" s="1" t="s">
        <v>7</v>
      </c>
      <c r="O1051" s="1" t="s">
        <v>3016</v>
      </c>
      <c r="Q1051" s="1" t="str">
        <f>"+Louis"</f>
        <v>+Louis</v>
      </c>
      <c r="R1051" s="1" t="s">
        <v>4468</v>
      </c>
    </row>
    <row r="1052" spans="3:18" ht="10.5">
      <c r="C1052" s="1" t="s">
        <v>5198</v>
      </c>
      <c r="D1052" s="1" t="s">
        <v>4544</v>
      </c>
      <c r="E1052" s="1" t="s">
        <v>330</v>
      </c>
      <c r="F1052" s="1" t="s">
        <v>5199</v>
      </c>
      <c r="M1052" s="1" t="s">
        <v>1418</v>
      </c>
      <c r="N1052" s="1" t="s">
        <v>7</v>
      </c>
      <c r="O1052" s="1" t="s">
        <v>3016</v>
      </c>
      <c r="Q1052" s="1" t="s">
        <v>202</v>
      </c>
      <c r="R1052" s="1" t="str">
        <f>"+TROT Pairinne"</f>
        <v>+TROT Pairinne</v>
      </c>
    </row>
    <row r="1053" spans="3:17" ht="10.5">
      <c r="C1053" s="1" t="s">
        <v>5200</v>
      </c>
      <c r="D1053" s="1" t="s">
        <v>893</v>
      </c>
      <c r="E1053" s="1" t="s">
        <v>330</v>
      </c>
      <c r="F1053" s="1" t="s">
        <v>5003</v>
      </c>
      <c r="M1053" s="1" t="s">
        <v>3846</v>
      </c>
      <c r="N1053" s="1" t="s">
        <v>7</v>
      </c>
      <c r="P1053" s="1" t="s">
        <v>3631</v>
      </c>
      <c r="Q1053" s="1" t="s">
        <v>5004</v>
      </c>
    </row>
    <row r="1054" spans="3:18" ht="10.5">
      <c r="C1054" s="1" t="s">
        <v>5005</v>
      </c>
      <c r="D1054" s="1" t="s">
        <v>1764</v>
      </c>
      <c r="E1054" s="1" t="s">
        <v>522</v>
      </c>
      <c r="G1054" s="1" t="s">
        <v>3016</v>
      </c>
      <c r="J1054" s="1" t="s">
        <v>227</v>
      </c>
      <c r="K1054" s="1" t="str">
        <f>"+NIVEAU Marie"</f>
        <v>+NIVEAU Marie</v>
      </c>
      <c r="M1054" s="1" t="s">
        <v>4676</v>
      </c>
      <c r="N1054" s="1" t="s">
        <v>1957</v>
      </c>
      <c r="Q1054" s="1" t="str">
        <f>"+Louis"</f>
        <v>+Louis</v>
      </c>
      <c r="R1054" s="1" t="s">
        <v>5006</v>
      </c>
    </row>
    <row r="1055" spans="3:18" ht="10.5">
      <c r="C1055" s="1" t="s">
        <v>5005</v>
      </c>
      <c r="D1055" s="1" t="s">
        <v>3386</v>
      </c>
      <c r="E1055" s="1" t="s">
        <v>330</v>
      </c>
      <c r="G1055" s="1" t="s">
        <v>3016</v>
      </c>
      <c r="J1055" s="1" t="str">
        <f>"+François"</f>
        <v>+François</v>
      </c>
      <c r="K1055" s="1" t="s">
        <v>5007</v>
      </c>
      <c r="M1055" s="1" t="s">
        <v>4653</v>
      </c>
      <c r="N1055" s="1" t="s">
        <v>1564</v>
      </c>
      <c r="O1055" s="1" t="s">
        <v>3016</v>
      </c>
      <c r="Q1055" s="1" t="str">
        <f>"+François"</f>
        <v>+François</v>
      </c>
      <c r="R1055" s="1" t="s">
        <v>5008</v>
      </c>
    </row>
    <row r="1056" spans="3:18" ht="10.5">
      <c r="C1056" s="1" t="s">
        <v>5005</v>
      </c>
      <c r="D1056" s="1" t="s">
        <v>2996</v>
      </c>
      <c r="E1056" s="1" t="s">
        <v>221</v>
      </c>
      <c r="G1056" s="1" t="s">
        <v>3016</v>
      </c>
      <c r="J1056" s="1" t="s">
        <v>197</v>
      </c>
      <c r="K1056" s="1" t="str">
        <f>"+BEAUJAU Françoise"</f>
        <v>+BEAUJAU Françoise</v>
      </c>
      <c r="M1056" s="1" t="s">
        <v>4676</v>
      </c>
      <c r="N1056" s="1" t="s">
        <v>233</v>
      </c>
      <c r="O1056" s="1" t="s">
        <v>3016</v>
      </c>
      <c r="Q1056" s="1" t="str">
        <f>"+Louis"</f>
        <v>+Louis</v>
      </c>
      <c r="R1056" s="1" t="s">
        <v>5006</v>
      </c>
    </row>
    <row r="1057" spans="3:17" ht="10.5">
      <c r="C1057" s="1" t="s">
        <v>5009</v>
      </c>
      <c r="D1057" s="1" t="s">
        <v>5010</v>
      </c>
      <c r="E1057" s="1" t="s">
        <v>120</v>
      </c>
      <c r="G1057" s="1" t="s">
        <v>3016</v>
      </c>
      <c r="J1057" s="1" t="str">
        <f>"+François"</f>
        <v>+François</v>
      </c>
      <c r="K1057" s="1" t="str">
        <f>"+DEFITE Marie"</f>
        <v>+DEFITE Marie</v>
      </c>
      <c r="M1057" s="1" t="s">
        <v>893</v>
      </c>
      <c r="N1057" s="1" t="s">
        <v>7</v>
      </c>
      <c r="Q1057" s="1" t="s">
        <v>5011</v>
      </c>
    </row>
    <row r="1058" spans="3:18" ht="10.5">
      <c r="C1058" s="1" t="s">
        <v>5012</v>
      </c>
      <c r="D1058" s="1" t="s">
        <v>3637</v>
      </c>
      <c r="E1058" s="1" t="s">
        <v>221</v>
      </c>
      <c r="G1058" s="1" t="s">
        <v>3016</v>
      </c>
      <c r="J1058" s="1" t="str">
        <f>"+Jean"</f>
        <v>+Jean</v>
      </c>
      <c r="K1058" s="1" t="s">
        <v>5013</v>
      </c>
      <c r="M1058" s="1" t="s">
        <v>4718</v>
      </c>
      <c r="N1058" s="1" t="s">
        <v>4805</v>
      </c>
      <c r="O1058" s="1" t="s">
        <v>3016</v>
      </c>
      <c r="Q1058" s="1" t="s">
        <v>120</v>
      </c>
      <c r="R1058" s="1" t="str">
        <f>"+OLIVIER Marie"</f>
        <v>+OLIVIER Marie</v>
      </c>
    </row>
    <row r="1059" spans="3:17" ht="10.5">
      <c r="C1059" s="1" t="s">
        <v>4806</v>
      </c>
      <c r="D1059" s="1" t="s">
        <v>4807</v>
      </c>
      <c r="E1059" s="1" t="s">
        <v>202</v>
      </c>
      <c r="F1059" s="1" t="s">
        <v>4808</v>
      </c>
      <c r="M1059" s="1" t="s">
        <v>859</v>
      </c>
      <c r="N1059" s="1" t="s">
        <v>1564</v>
      </c>
      <c r="Q1059" s="1" t="s">
        <v>4809</v>
      </c>
    </row>
    <row r="1060" spans="3:18" ht="10.5">
      <c r="C1060" s="1" t="s">
        <v>4810</v>
      </c>
      <c r="D1060" s="1" t="s">
        <v>4811</v>
      </c>
      <c r="E1060" s="1" t="s">
        <v>197</v>
      </c>
      <c r="F1060" s="1" t="s">
        <v>4812</v>
      </c>
      <c r="M1060" s="1" t="s">
        <v>4730</v>
      </c>
      <c r="N1060" s="1" t="s">
        <v>7</v>
      </c>
      <c r="O1060" s="1" t="s">
        <v>3016</v>
      </c>
      <c r="Q1060" s="1" t="str">
        <f>"+Louis"</f>
        <v>+Louis</v>
      </c>
      <c r="R1060" s="1" t="s">
        <v>4813</v>
      </c>
    </row>
    <row r="1061" spans="3:17" ht="10.5">
      <c r="C1061" s="1" t="s">
        <v>4814</v>
      </c>
      <c r="D1061" s="1" t="s">
        <v>4815</v>
      </c>
      <c r="E1061" s="1" t="s">
        <v>330</v>
      </c>
      <c r="G1061" s="1" t="s">
        <v>3016</v>
      </c>
      <c r="H1061" s="1" t="s">
        <v>3917</v>
      </c>
      <c r="I1061" s="1" t="s">
        <v>1755</v>
      </c>
      <c r="J1061" s="1" t="str">
        <f>"+Jean"</f>
        <v>+Jean</v>
      </c>
      <c r="K1061" s="1" t="s">
        <v>4816</v>
      </c>
      <c r="M1061" s="1" t="s">
        <v>1191</v>
      </c>
      <c r="N1061" s="1" t="s">
        <v>7</v>
      </c>
      <c r="Q1061" s="1" t="s">
        <v>4817</v>
      </c>
    </row>
    <row r="1062" spans="3:18" ht="10.5">
      <c r="C1062" s="1" t="s">
        <v>4814</v>
      </c>
      <c r="D1062" s="1" t="s">
        <v>4486</v>
      </c>
      <c r="E1062" s="1" t="s">
        <v>197</v>
      </c>
      <c r="G1062" s="1" t="s">
        <v>3016</v>
      </c>
      <c r="H1062" s="1" t="s">
        <v>240</v>
      </c>
      <c r="J1062" s="1" t="str">
        <f>"+Louis"</f>
        <v>+Louis</v>
      </c>
      <c r="K1062" s="1" t="str">
        <f>"+FOUCHIER Marie"</f>
        <v>+FOUCHIER Marie</v>
      </c>
      <c r="M1062" s="1" t="s">
        <v>1115</v>
      </c>
      <c r="N1062" s="1" t="s">
        <v>340</v>
      </c>
      <c r="O1062" s="1" t="s">
        <v>3111</v>
      </c>
      <c r="Q1062" s="1" t="str">
        <f>"+Mathurin"</f>
        <v>+Mathurin</v>
      </c>
      <c r="R1062" s="1" t="str">
        <f>"+BARBOT M.Anne"</f>
        <v>+BARBOT M.Anne</v>
      </c>
    </row>
    <row r="1063" spans="3:18" ht="10.5">
      <c r="C1063" s="1" t="s">
        <v>4818</v>
      </c>
      <c r="D1063" s="1" t="s">
        <v>15</v>
      </c>
      <c r="E1063" s="1" t="s">
        <v>221</v>
      </c>
      <c r="G1063" s="1" t="s">
        <v>3016</v>
      </c>
      <c r="J1063" s="1" t="str">
        <f>"+Mathurin"</f>
        <v>+Mathurin</v>
      </c>
      <c r="K1063" s="1" t="s">
        <v>3925</v>
      </c>
      <c r="M1063" s="1" t="s">
        <v>2333</v>
      </c>
      <c r="N1063" s="1" t="s">
        <v>4819</v>
      </c>
      <c r="O1063" s="1" t="s">
        <v>3111</v>
      </c>
      <c r="Q1063" s="1" t="s">
        <v>221</v>
      </c>
      <c r="R1063" s="1" t="s">
        <v>4820</v>
      </c>
    </row>
    <row r="1064" spans="3:18" ht="12.75" customHeight="1">
      <c r="C1064" s="1" t="s">
        <v>4818</v>
      </c>
      <c r="D1064" s="1" t="s">
        <v>2333</v>
      </c>
      <c r="E1064" s="1" t="s">
        <v>202</v>
      </c>
      <c r="G1064" s="1" t="s">
        <v>3016</v>
      </c>
      <c r="H1064" s="1" t="s">
        <v>4821</v>
      </c>
      <c r="J1064" s="1" t="str">
        <f>"+Pierre"</f>
        <v>+Pierre</v>
      </c>
      <c r="K1064" s="1" t="str">
        <f>"+MARTINEAU Jeanne"</f>
        <v>+MARTINEAU Jeanne</v>
      </c>
      <c r="M1064" s="1" t="s">
        <v>4822</v>
      </c>
      <c r="N1064" s="1" t="s">
        <v>1793</v>
      </c>
      <c r="O1064" s="1" t="s">
        <v>3111</v>
      </c>
      <c r="Q1064" s="1" t="str">
        <f>"+Antoine"</f>
        <v>+Antoine</v>
      </c>
      <c r="R1064" s="1" t="str">
        <f>"+FOUQUET Marie"</f>
        <v>+FOUQUET Marie</v>
      </c>
    </row>
    <row r="1065" spans="3:18" ht="10.5">
      <c r="C1065" s="1" t="s">
        <v>4823</v>
      </c>
      <c r="D1065" s="1" t="s">
        <v>4824</v>
      </c>
      <c r="E1065" s="1" t="s">
        <v>120</v>
      </c>
      <c r="G1065" s="1" t="s">
        <v>3111</v>
      </c>
      <c r="J1065" s="1" t="s">
        <v>120</v>
      </c>
      <c r="K1065" s="1" t="str">
        <f>"+OLIVIER Marie"</f>
        <v>+OLIVIER Marie</v>
      </c>
      <c r="M1065" s="1" t="s">
        <v>3104</v>
      </c>
      <c r="N1065" s="1" t="s">
        <v>1870</v>
      </c>
      <c r="O1065" s="1" t="s">
        <v>3111</v>
      </c>
      <c r="Q1065" s="1" t="s">
        <v>4825</v>
      </c>
      <c r="R1065" s="1" t="s">
        <v>4826</v>
      </c>
    </row>
    <row r="1066" spans="3:18" ht="10.5">
      <c r="C1066" s="1" t="s">
        <v>4827</v>
      </c>
      <c r="D1066" s="1" t="s">
        <v>4828</v>
      </c>
      <c r="E1066" s="1" t="s">
        <v>187</v>
      </c>
      <c r="F1066" s="1" t="s">
        <v>4830</v>
      </c>
      <c r="G1066" s="1" t="s">
        <v>3198</v>
      </c>
      <c r="H1066" s="1" t="s">
        <v>4829</v>
      </c>
      <c r="M1066" s="1" t="s">
        <v>4831</v>
      </c>
      <c r="N1066" s="1" t="s">
        <v>1564</v>
      </c>
      <c r="O1066" s="1" t="s">
        <v>3111</v>
      </c>
      <c r="Q1066" s="1" t="str">
        <f>"+Jean"</f>
        <v>+Jean</v>
      </c>
      <c r="R1066" s="1" t="s">
        <v>4832</v>
      </c>
    </row>
    <row r="1067" spans="3:18" ht="10.5" hidden="1">
      <c r="C1067" s="1" t="s">
        <v>4833</v>
      </c>
      <c r="D1067" s="1" t="s">
        <v>795</v>
      </c>
      <c r="E1067" s="1" t="s">
        <v>120</v>
      </c>
      <c r="H1067" s="1" t="s">
        <v>660</v>
      </c>
      <c r="J1067" s="1" t="s">
        <v>4834</v>
      </c>
      <c r="M1067" s="1" t="s">
        <v>4835</v>
      </c>
      <c r="N1067" s="1" t="s">
        <v>1793</v>
      </c>
      <c r="O1067" s="1" t="s">
        <v>3016</v>
      </c>
      <c r="Q1067" s="1" t="str">
        <f>"+Pierre laboureur"</f>
        <v>+Pierre laboureur</v>
      </c>
      <c r="R1067" s="1" t="str">
        <f>"+FOUCHé Françoise"</f>
        <v>+FOUCHé Françoise</v>
      </c>
    </row>
    <row r="1068" spans="3:18" ht="10.5">
      <c r="C1068" s="1" t="s">
        <v>4836</v>
      </c>
      <c r="D1068" s="1" t="s">
        <v>3087</v>
      </c>
      <c r="E1068" s="1" t="s">
        <v>197</v>
      </c>
      <c r="G1068" s="1" t="s">
        <v>3016</v>
      </c>
      <c r="I1068" s="1" t="s">
        <v>850</v>
      </c>
      <c r="J1068" s="1" t="str">
        <f>"+Jacques"</f>
        <v>+Jacques</v>
      </c>
      <c r="K1068" s="1" t="str">
        <f>"+FOUCHé Perrine"</f>
        <v>+FOUCHé Perrine</v>
      </c>
      <c r="M1068" s="1" t="s">
        <v>2996</v>
      </c>
      <c r="N1068" s="1" t="s">
        <v>186</v>
      </c>
      <c r="O1068" s="1" t="s">
        <v>3111</v>
      </c>
      <c r="P1068" s="1" t="s">
        <v>850</v>
      </c>
      <c r="Q1068" s="1" t="s">
        <v>330</v>
      </c>
      <c r="R1068" s="1" t="s">
        <v>4837</v>
      </c>
    </row>
    <row r="1069" spans="3:18" ht="10.5">
      <c r="C1069" s="1" t="s">
        <v>4838</v>
      </c>
      <c r="D1069" s="1" t="s">
        <v>4839</v>
      </c>
      <c r="E1069" s="1" t="s">
        <v>197</v>
      </c>
      <c r="F1069" s="1" t="s">
        <v>4841</v>
      </c>
      <c r="I1069" s="1" t="s">
        <v>4840</v>
      </c>
      <c r="M1069" s="1" t="s">
        <v>1521</v>
      </c>
      <c r="N1069" s="1" t="s">
        <v>233</v>
      </c>
      <c r="O1069" s="1" t="s">
        <v>3016</v>
      </c>
      <c r="Q1069" s="1" t="str">
        <f>"+René"</f>
        <v>+René</v>
      </c>
      <c r="R1069" s="1" t="str">
        <f>"+BOISSEAU Françoise"</f>
        <v>+BOISSEAU Françoise</v>
      </c>
    </row>
    <row r="1070" spans="3:18" ht="10.5">
      <c r="C1070" s="1" t="s">
        <v>4842</v>
      </c>
      <c r="D1070" s="1" t="s">
        <v>4843</v>
      </c>
      <c r="E1070" s="1" t="s">
        <v>330</v>
      </c>
      <c r="G1070" s="1" t="s">
        <v>3016</v>
      </c>
      <c r="H1070" s="1" t="s">
        <v>3534</v>
      </c>
      <c r="J1070" s="1" t="str">
        <f>"+Jean"</f>
        <v>+Jean</v>
      </c>
      <c r="K1070" s="1" t="s">
        <v>4844</v>
      </c>
      <c r="M1070" s="1" t="s">
        <v>4845</v>
      </c>
      <c r="N1070" s="1" t="s">
        <v>1146</v>
      </c>
      <c r="O1070" s="1" t="s">
        <v>3111</v>
      </c>
      <c r="Q1070" s="1" t="str">
        <f>"+Pierre"</f>
        <v>+Pierre</v>
      </c>
      <c r="R1070" s="1" t="str">
        <f>"+CAILLAU Marie"</f>
        <v>+CAILLAU Marie</v>
      </c>
    </row>
    <row r="1071" spans="3:18" ht="10.5">
      <c r="C1071" s="1" t="s">
        <v>4846</v>
      </c>
      <c r="D1071" s="1" t="s">
        <v>1839</v>
      </c>
      <c r="E1071" s="1" t="s">
        <v>66</v>
      </c>
      <c r="G1071" s="1" t="s">
        <v>3016</v>
      </c>
      <c r="H1071" s="1" t="s">
        <v>4847</v>
      </c>
      <c r="J1071" s="1" t="str">
        <f>"+Pierre"</f>
        <v>+Pierre</v>
      </c>
      <c r="K1071" s="1" t="str">
        <f>"+MOREAU M.Anne"</f>
        <v>+MOREAU M.Anne</v>
      </c>
      <c r="M1071" s="1" t="s">
        <v>5081</v>
      </c>
      <c r="N1071" s="1" t="s">
        <v>7</v>
      </c>
      <c r="O1071" s="1" t="s">
        <v>3111</v>
      </c>
      <c r="Q1071" s="1" t="str">
        <f>"+Jean"</f>
        <v>+Jean</v>
      </c>
      <c r="R1071" s="1" t="s">
        <v>4848</v>
      </c>
    </row>
    <row r="1072" spans="3:18" ht="10.5">
      <c r="C1072" s="1" t="s">
        <v>4849</v>
      </c>
      <c r="D1072" s="1" t="s">
        <v>4850</v>
      </c>
      <c r="E1072" s="1" t="s">
        <v>221</v>
      </c>
      <c r="G1072" s="1" t="s">
        <v>3016</v>
      </c>
      <c r="H1072" s="1" t="s">
        <v>4851</v>
      </c>
      <c r="I1072" s="1" t="s">
        <v>4852</v>
      </c>
      <c r="J1072" s="1" t="str">
        <f>"+Jean"</f>
        <v>+Jean</v>
      </c>
      <c r="K1072" s="1" t="str">
        <f>"+BOUVILLARD Marie"</f>
        <v>+BOUVILLARD Marie</v>
      </c>
      <c r="M1072" s="1" t="s">
        <v>3564</v>
      </c>
      <c r="N1072" s="1" t="s">
        <v>96</v>
      </c>
      <c r="O1072" s="1" t="s">
        <v>3016</v>
      </c>
      <c r="Q1072" s="1" t="s">
        <v>4853</v>
      </c>
      <c r="R1072" s="1" t="s">
        <v>4854</v>
      </c>
    </row>
    <row r="1073" spans="3:17" ht="10.5">
      <c r="C1073" s="1" t="s">
        <v>4855</v>
      </c>
      <c r="D1073" s="1" t="s">
        <v>2333</v>
      </c>
      <c r="E1073" s="1" t="s">
        <v>330</v>
      </c>
      <c r="G1073" s="1" t="s">
        <v>3016</v>
      </c>
      <c r="H1073" s="1" t="s">
        <v>866</v>
      </c>
      <c r="I1073" s="1" t="s">
        <v>4856</v>
      </c>
      <c r="J1073" s="1" t="str">
        <f>"+Pierre"</f>
        <v>+Pierre</v>
      </c>
      <c r="K1073" s="1" t="str">
        <f>"+MARTINEAU Jeanne"</f>
        <v>+MARTINEAU Jeanne</v>
      </c>
      <c r="M1073" s="1" t="s">
        <v>1183</v>
      </c>
      <c r="N1073" s="1" t="s">
        <v>7</v>
      </c>
      <c r="P1073" s="1" t="s">
        <v>5053</v>
      </c>
      <c r="Q1073" s="1" t="s">
        <v>5054</v>
      </c>
    </row>
    <row r="1074" spans="3:14" ht="10.5">
      <c r="C1074" s="1" t="s">
        <v>5055</v>
      </c>
      <c r="D1074" s="1" t="s">
        <v>195</v>
      </c>
      <c r="E1074" s="1" t="s">
        <v>202</v>
      </c>
      <c r="M1074" s="1" t="s">
        <v>2378</v>
      </c>
      <c r="N1074" s="1" t="s">
        <v>340</v>
      </c>
    </row>
    <row r="1075" spans="3:18" ht="10.5">
      <c r="C1075" s="1" t="s">
        <v>5056</v>
      </c>
      <c r="D1075" s="1" t="s">
        <v>3412</v>
      </c>
      <c r="E1075" s="1" t="s">
        <v>202</v>
      </c>
      <c r="I1075" s="1" t="s">
        <v>1755</v>
      </c>
      <c r="J1075" s="1" t="s">
        <v>202</v>
      </c>
      <c r="K1075" s="1" t="str">
        <f>"+RENELIE Françoise"</f>
        <v>+RENELIE Françoise</v>
      </c>
      <c r="M1075" s="1" t="s">
        <v>150</v>
      </c>
      <c r="N1075" s="1" t="s">
        <v>5272</v>
      </c>
      <c r="Q1075" s="1" t="s">
        <v>5273</v>
      </c>
      <c r="R1075" s="1" t="s">
        <v>5274</v>
      </c>
    </row>
    <row r="1076" spans="3:18" ht="10.5">
      <c r="C1076" s="1" t="s">
        <v>5056</v>
      </c>
      <c r="D1076" s="1" t="s">
        <v>3161</v>
      </c>
      <c r="E1076" s="1" t="s">
        <v>221</v>
      </c>
      <c r="J1076" s="1" t="str">
        <f>"+Louis"</f>
        <v>+Louis</v>
      </c>
      <c r="K1076" s="1" t="s">
        <v>5275</v>
      </c>
      <c r="M1076" s="1" t="s">
        <v>508</v>
      </c>
      <c r="N1076" s="1" t="s">
        <v>1957</v>
      </c>
      <c r="Q1076" s="1" t="str">
        <f>"+Pierre"</f>
        <v>+Pierre</v>
      </c>
      <c r="R1076" s="1" t="str">
        <f>"+JOLY Marie"</f>
        <v>+JOLY Marie</v>
      </c>
    </row>
    <row r="1077" spans="3:18" ht="10.5">
      <c r="C1077" s="1" t="s">
        <v>5276</v>
      </c>
      <c r="D1077" s="1" t="s">
        <v>5277</v>
      </c>
      <c r="E1077" s="1" t="s">
        <v>197</v>
      </c>
      <c r="I1077" s="1" t="s">
        <v>2167</v>
      </c>
      <c r="J1077" s="1" t="str">
        <f>"+Pierre"</f>
        <v>+Pierre</v>
      </c>
      <c r="K1077" s="1" t="str">
        <f>"+POUPEAU Marie"</f>
        <v>+POUPEAU Marie</v>
      </c>
      <c r="M1077" s="1" t="s">
        <v>140</v>
      </c>
      <c r="N1077" s="1" t="s">
        <v>768</v>
      </c>
      <c r="Q1077" s="1" t="s">
        <v>197</v>
      </c>
      <c r="R1077" s="1" t="s">
        <v>5278</v>
      </c>
    </row>
    <row r="1078" spans="3:18" ht="10.5">
      <c r="C1078" s="1" t="s">
        <v>5279</v>
      </c>
      <c r="D1078" s="1" t="s">
        <v>5280</v>
      </c>
      <c r="E1078" s="1" t="s">
        <v>197</v>
      </c>
      <c r="J1078" s="1" t="s">
        <v>197</v>
      </c>
      <c r="K1078" s="1" t="s">
        <v>5281</v>
      </c>
      <c r="M1078" s="1" t="s">
        <v>4811</v>
      </c>
      <c r="N1078" s="1" t="s">
        <v>96</v>
      </c>
      <c r="Q1078" s="1" t="str">
        <f>"+Louis"</f>
        <v>+Louis</v>
      </c>
      <c r="R1078" s="1" t="str">
        <f>"+GUERINEAU Louise"</f>
        <v>+GUERINEAU Louise</v>
      </c>
    </row>
    <row r="1079" spans="3:17" ht="10.5">
      <c r="C1079" s="1" t="s">
        <v>5282</v>
      </c>
      <c r="D1079" s="1" t="s">
        <v>5283</v>
      </c>
      <c r="E1079" s="1" t="s">
        <v>330</v>
      </c>
      <c r="I1079" s="1" t="s">
        <v>5284</v>
      </c>
      <c r="J1079" s="1" t="str">
        <f>"+François"</f>
        <v>+François</v>
      </c>
      <c r="K1079" s="1" t="s">
        <v>5285</v>
      </c>
      <c r="M1079" s="1" t="s">
        <v>5286</v>
      </c>
      <c r="N1079" s="1" t="s">
        <v>3354</v>
      </c>
      <c r="Q1079" s="1" t="s">
        <v>5287</v>
      </c>
    </row>
    <row r="1080" spans="3:18" ht="10.5">
      <c r="C1080" s="1" t="s">
        <v>5288</v>
      </c>
      <c r="D1080" s="1" t="s">
        <v>4367</v>
      </c>
      <c r="E1080" s="1" t="s">
        <v>202</v>
      </c>
      <c r="J1080" s="1" t="str">
        <f>"+Louis"</f>
        <v>+Louis</v>
      </c>
      <c r="K1080" s="1" t="str">
        <f>"+JOLIT Marie"</f>
        <v>+JOLIT Marie</v>
      </c>
      <c r="M1080" s="1" t="s">
        <v>5289</v>
      </c>
      <c r="N1080" s="1" t="s">
        <v>65</v>
      </c>
      <c r="Q1080" s="1" t="s">
        <v>221</v>
      </c>
      <c r="R1080" s="1" t="s">
        <v>5290</v>
      </c>
    </row>
    <row r="1081" spans="3:18" ht="10.5">
      <c r="C1081" s="1" t="s">
        <v>5291</v>
      </c>
      <c r="D1081" s="1" t="s">
        <v>4539</v>
      </c>
      <c r="E1081" s="1" t="s">
        <v>197</v>
      </c>
      <c r="I1081" s="1" t="s">
        <v>2448</v>
      </c>
      <c r="J1081" s="1" t="s">
        <v>330</v>
      </c>
      <c r="K1081" s="1" t="s">
        <v>4960</v>
      </c>
      <c r="M1081" s="1" t="s">
        <v>5292</v>
      </c>
      <c r="N1081" s="1" t="s">
        <v>7</v>
      </c>
      <c r="Q1081" s="1" t="s">
        <v>215</v>
      </c>
      <c r="R1081" s="1" t="s">
        <v>5293</v>
      </c>
    </row>
    <row r="1082" spans="3:18" ht="10.5">
      <c r="C1082" s="1" t="s">
        <v>5294</v>
      </c>
      <c r="D1082" s="1" t="s">
        <v>2333</v>
      </c>
      <c r="E1082" s="1" t="s">
        <v>221</v>
      </c>
      <c r="I1082" s="1" t="s">
        <v>5295</v>
      </c>
      <c r="J1082" s="1" t="str">
        <f>"+Jean"</f>
        <v>+Jean</v>
      </c>
      <c r="K1082" s="1" t="s">
        <v>5296</v>
      </c>
      <c r="M1082" s="1" t="s">
        <v>1233</v>
      </c>
      <c r="N1082" s="1" t="s">
        <v>3354</v>
      </c>
      <c r="R1082" s="1" t="s">
        <v>5297</v>
      </c>
    </row>
    <row r="1083" spans="3:18" ht="10.5">
      <c r="C1083" s="1" t="s">
        <v>5298</v>
      </c>
      <c r="D1083" s="1" t="s">
        <v>5299</v>
      </c>
      <c r="E1083" s="1" t="s">
        <v>221</v>
      </c>
      <c r="F1083" s="1" t="s">
        <v>5300</v>
      </c>
      <c r="M1083" s="1" t="s">
        <v>595</v>
      </c>
      <c r="N1083" s="1" t="s">
        <v>5301</v>
      </c>
      <c r="Q1083" s="1" t="str">
        <f>"+Claude"</f>
        <v>+Claude</v>
      </c>
      <c r="R1083" s="1" t="str">
        <f>"+POUPARD Marie"</f>
        <v>+POUPARD Marie</v>
      </c>
    </row>
    <row r="1084" spans="3:18" ht="10.5">
      <c r="C1084" s="1" t="s">
        <v>5302</v>
      </c>
      <c r="D1084" s="1" t="s">
        <v>452</v>
      </c>
      <c r="E1084" s="1" t="s">
        <v>202</v>
      </c>
      <c r="J1084" s="1" t="str">
        <f>"+Pierre"</f>
        <v>+Pierre</v>
      </c>
      <c r="K1084" s="1" t="s">
        <v>5303</v>
      </c>
      <c r="M1084" s="1" t="s">
        <v>258</v>
      </c>
      <c r="N1084" s="1" t="s">
        <v>7</v>
      </c>
      <c r="Q1084" s="1" t="s">
        <v>221</v>
      </c>
      <c r="R1084" s="1" t="s">
        <v>515</v>
      </c>
    </row>
    <row r="1085" spans="3:18" ht="10.5">
      <c r="C1085" s="1" t="s">
        <v>5302</v>
      </c>
      <c r="D1085" s="1" t="s">
        <v>5304</v>
      </c>
      <c r="E1085" s="1" t="s">
        <v>227</v>
      </c>
      <c r="J1085" s="1" t="s">
        <v>5374</v>
      </c>
      <c r="K1085" s="1" t="s">
        <v>5375</v>
      </c>
      <c r="M1085" s="1" t="s">
        <v>452</v>
      </c>
      <c r="N1085" s="1" t="s">
        <v>7</v>
      </c>
      <c r="Q1085" s="1" t="str">
        <f>"+Pierre"</f>
        <v>+Pierre</v>
      </c>
      <c r="R1085" s="1" t="s">
        <v>5303</v>
      </c>
    </row>
    <row r="1086" spans="3:18" ht="10.5">
      <c r="C1086" s="1" t="s">
        <v>5305</v>
      </c>
      <c r="D1086" s="1" t="s">
        <v>5306</v>
      </c>
      <c r="E1086" s="1" t="s">
        <v>202</v>
      </c>
      <c r="F1086" s="1" t="s">
        <v>5307</v>
      </c>
      <c r="M1086" s="1" t="s">
        <v>890</v>
      </c>
      <c r="N1086" s="1" t="s">
        <v>96</v>
      </c>
      <c r="Q1086" s="1" t="str">
        <f>"+Pierre"</f>
        <v>+Pierre</v>
      </c>
      <c r="R1086" s="1" t="s">
        <v>5308</v>
      </c>
    </row>
    <row r="1087" spans="3:18" ht="10.5">
      <c r="C1087" s="1" t="s">
        <v>5309</v>
      </c>
      <c r="D1087" s="1" t="s">
        <v>5310</v>
      </c>
      <c r="E1087" s="1" t="s">
        <v>330</v>
      </c>
      <c r="F1087" s="1" t="s">
        <v>5311</v>
      </c>
      <c r="I1087" s="1" t="s">
        <v>2915</v>
      </c>
      <c r="M1087" s="1" t="s">
        <v>301</v>
      </c>
      <c r="N1087" s="1" t="s">
        <v>1955</v>
      </c>
      <c r="Q1087" s="1" t="str">
        <f>"+Philippe"</f>
        <v>+Philippe</v>
      </c>
      <c r="R1087" s="1" t="s">
        <v>5096</v>
      </c>
    </row>
    <row r="1088" spans="3:18" ht="10.5">
      <c r="C1088" s="1" t="s">
        <v>5097</v>
      </c>
      <c r="D1088" s="1" t="s">
        <v>237</v>
      </c>
      <c r="E1088" s="1" t="s">
        <v>202</v>
      </c>
      <c r="J1088" s="1" t="str">
        <f>"+François"</f>
        <v>+François</v>
      </c>
      <c r="K1088" s="1" t="s">
        <v>5098</v>
      </c>
      <c r="M1088" s="1" t="s">
        <v>15</v>
      </c>
      <c r="N1088" s="1" t="s">
        <v>7</v>
      </c>
      <c r="Q1088" s="1" t="str">
        <f>"+Jean"</f>
        <v>+Jean</v>
      </c>
      <c r="R1088" s="1" t="str">
        <f>"+MACOIN Marie"</f>
        <v>+MACOIN Marie</v>
      </c>
    </row>
    <row r="1089" spans="3:18" ht="10.5">
      <c r="C1089" s="1" t="s">
        <v>5097</v>
      </c>
      <c r="D1089" s="1" t="s">
        <v>119</v>
      </c>
      <c r="E1089" s="1" t="s">
        <v>202</v>
      </c>
      <c r="J1089" s="1" t="s">
        <v>202</v>
      </c>
      <c r="K1089" s="1" t="str">
        <f>"+FRETGER Marie"</f>
        <v>+FRETGER Marie</v>
      </c>
      <c r="M1089" s="1" t="s">
        <v>5099</v>
      </c>
      <c r="N1089" s="1" t="s">
        <v>7</v>
      </c>
      <c r="Q1089" s="1" t="str">
        <f>"+François"</f>
        <v>+François</v>
      </c>
      <c r="R1089" s="1" t="s">
        <v>5100</v>
      </c>
    </row>
    <row r="1090" spans="3:18" ht="10.5">
      <c r="C1090" s="1" t="s">
        <v>5097</v>
      </c>
      <c r="D1090" s="1" t="s">
        <v>5101</v>
      </c>
      <c r="E1090" s="1" t="s">
        <v>202</v>
      </c>
      <c r="J1090" s="1" t="str">
        <f>"+Jean"</f>
        <v>+Jean</v>
      </c>
      <c r="K1090" s="1" t="s">
        <v>5102</v>
      </c>
      <c r="M1090" s="1" t="s">
        <v>5103</v>
      </c>
      <c r="N1090" s="1" t="s">
        <v>233</v>
      </c>
      <c r="Q1090" s="1" t="str">
        <f>"+François"</f>
        <v>+François</v>
      </c>
      <c r="R1090" s="1" t="str">
        <f>"+GIRAULT Marie"</f>
        <v>+GIRAULT Marie</v>
      </c>
    </row>
    <row r="1091" spans="3:18" ht="10.5">
      <c r="C1091" s="1" t="s">
        <v>5104</v>
      </c>
      <c r="D1091" s="1" t="s">
        <v>1920</v>
      </c>
      <c r="E1091" s="1" t="s">
        <v>330</v>
      </c>
      <c r="F1091" s="1" t="s">
        <v>5105</v>
      </c>
      <c r="M1091" s="1" t="s">
        <v>5106</v>
      </c>
      <c r="N1091" s="1" t="s">
        <v>7</v>
      </c>
      <c r="Q1091" s="1" t="s">
        <v>330</v>
      </c>
      <c r="R1091" s="1" t="s">
        <v>5107</v>
      </c>
    </row>
    <row r="1092" spans="3:18" ht="10.5">
      <c r="C1092" s="1" t="s">
        <v>4914</v>
      </c>
      <c r="D1092" s="1" t="s">
        <v>4014</v>
      </c>
      <c r="E1092" s="1" t="s">
        <v>202</v>
      </c>
      <c r="J1092" s="1" t="str">
        <f>"+Charles"</f>
        <v>+Charles</v>
      </c>
      <c r="K1092" s="1" t="s">
        <v>4915</v>
      </c>
      <c r="M1092" s="1" t="s">
        <v>4916</v>
      </c>
      <c r="N1092" s="1" t="s">
        <v>1955</v>
      </c>
      <c r="Q1092" s="1" t="s">
        <v>221</v>
      </c>
      <c r="R1092" s="1" t="s">
        <v>4917</v>
      </c>
    </row>
    <row r="1093" spans="3:18" ht="10.5">
      <c r="C1093" s="1" t="s">
        <v>4918</v>
      </c>
      <c r="D1093" s="1" t="s">
        <v>2980</v>
      </c>
      <c r="E1093" s="1" t="s">
        <v>202</v>
      </c>
      <c r="I1093" s="1" t="s">
        <v>4919</v>
      </c>
      <c r="J1093" s="1" t="str">
        <f>"+Pierre"</f>
        <v>+Pierre</v>
      </c>
      <c r="K1093" s="1" t="str">
        <f>"+GAUTREAU Marie Anne"</f>
        <v>+GAUTREAU Marie Anne</v>
      </c>
      <c r="M1093" s="1" t="s">
        <v>4920</v>
      </c>
      <c r="N1093" s="1" t="s">
        <v>7</v>
      </c>
      <c r="Q1093" s="1" t="str">
        <f>"+Pierre"</f>
        <v>+Pierre</v>
      </c>
      <c r="R1093" s="1" t="s">
        <v>4921</v>
      </c>
    </row>
    <row r="1094" spans="3:18" ht="10.5">
      <c r="C1094" s="1" t="s">
        <v>4922</v>
      </c>
      <c r="D1094" s="1" t="s">
        <v>1104</v>
      </c>
      <c r="E1094" s="1" t="s">
        <v>202</v>
      </c>
      <c r="K1094" s="1" t="s">
        <v>4923</v>
      </c>
      <c r="M1094" s="1" t="s">
        <v>3104</v>
      </c>
      <c r="N1094" s="1" t="s">
        <v>4924</v>
      </c>
      <c r="Q1094" s="1" t="s">
        <v>221</v>
      </c>
      <c r="R1094" s="1" t="s">
        <v>4826</v>
      </c>
    </row>
    <row r="1095" spans="3:18" ht="10.5">
      <c r="C1095" s="1" t="s">
        <v>4922</v>
      </c>
      <c r="D1095" s="1" t="s">
        <v>3386</v>
      </c>
      <c r="E1095" s="1" t="s">
        <v>4925</v>
      </c>
      <c r="J1095" s="1" t="str">
        <f>"+Alexis"</f>
        <v>+Alexis</v>
      </c>
      <c r="K1095" s="1" t="str">
        <f>"+MERANT Marie"</f>
        <v>+MERANT Marie</v>
      </c>
      <c r="M1095" s="1" t="s">
        <v>3104</v>
      </c>
      <c r="N1095" s="1" t="s">
        <v>4926</v>
      </c>
      <c r="Q1095" s="1" t="s">
        <v>221</v>
      </c>
      <c r="R1095" s="1" t="s">
        <v>4826</v>
      </c>
    </row>
    <row r="1096" spans="3:18" ht="10.5">
      <c r="C1096" s="1" t="s">
        <v>4927</v>
      </c>
      <c r="D1096" s="1" t="s">
        <v>4928</v>
      </c>
      <c r="E1096" s="1" t="s">
        <v>120</v>
      </c>
      <c r="J1096" s="1" t="str">
        <f>"+François"</f>
        <v>+François</v>
      </c>
      <c r="K1096" s="1" t="str">
        <f>"+DRILLEAU Jeanne"</f>
        <v>+DRILLEAU Jeanne</v>
      </c>
      <c r="M1096" s="1" t="s">
        <v>225</v>
      </c>
      <c r="N1096" s="1" t="s">
        <v>186</v>
      </c>
      <c r="Q1096" s="1" t="s">
        <v>197</v>
      </c>
      <c r="R1096" s="1" t="s">
        <v>4929</v>
      </c>
    </row>
    <row r="1097" spans="3:18" ht="10.5">
      <c r="C1097" s="1" t="s">
        <v>4930</v>
      </c>
      <c r="D1097" s="1" t="s">
        <v>1317</v>
      </c>
      <c r="E1097" s="1" t="s">
        <v>330</v>
      </c>
      <c r="J1097" s="1" t="s">
        <v>695</v>
      </c>
      <c r="K1097" s="1" t="s">
        <v>4931</v>
      </c>
      <c r="M1097" s="1" t="s">
        <v>4932</v>
      </c>
      <c r="N1097" s="1" t="s">
        <v>25</v>
      </c>
      <c r="Q1097" s="1" t="s">
        <v>197</v>
      </c>
      <c r="R1097" s="1" t="s">
        <v>4933</v>
      </c>
    </row>
    <row r="1098" spans="3:14" ht="10.5">
      <c r="C1098" s="1" t="s">
        <v>4934</v>
      </c>
      <c r="D1098" s="1" t="s">
        <v>4935</v>
      </c>
      <c r="E1098" s="1" t="s">
        <v>215</v>
      </c>
      <c r="M1098" s="1" t="s">
        <v>4936</v>
      </c>
      <c r="N1098" s="1" t="s">
        <v>340</v>
      </c>
    </row>
    <row r="1099" spans="3:18" ht="10.5">
      <c r="C1099" s="1" t="s">
        <v>4937</v>
      </c>
      <c r="D1099" s="1" t="s">
        <v>4938</v>
      </c>
      <c r="E1099" s="1" t="s">
        <v>227</v>
      </c>
      <c r="J1099" s="1" t="str">
        <f>"+Pierre"</f>
        <v>+Pierre</v>
      </c>
      <c r="K1099" s="1" t="s">
        <v>1635</v>
      </c>
      <c r="M1099" s="1" t="s">
        <v>532</v>
      </c>
      <c r="N1099" s="1" t="s">
        <v>7</v>
      </c>
      <c r="Q1099" s="1" t="s">
        <v>330</v>
      </c>
      <c r="R1099" s="1" t="str">
        <f>"+BUREAUD Françoise"</f>
        <v>+BUREAUD Françoise</v>
      </c>
    </row>
    <row r="1100" spans="3:18" ht="10.5">
      <c r="C1100" s="1" t="s">
        <v>4939</v>
      </c>
      <c r="D1100" s="1" t="s">
        <v>2710</v>
      </c>
      <c r="E1100" s="1" t="s">
        <v>330</v>
      </c>
      <c r="F1100" s="1" t="s">
        <v>4940</v>
      </c>
      <c r="I1100" s="1" t="s">
        <v>2448</v>
      </c>
      <c r="M1100" s="1" t="s">
        <v>786</v>
      </c>
      <c r="N1100" s="1" t="s">
        <v>4941</v>
      </c>
      <c r="Q1100" s="1" t="str">
        <f>"+François"</f>
        <v>+François</v>
      </c>
      <c r="R1100" s="1" t="s">
        <v>4942</v>
      </c>
    </row>
    <row r="1101" spans="3:18" ht="10.5">
      <c r="C1101" s="1" t="s">
        <v>4943</v>
      </c>
      <c r="D1101" s="1" t="s">
        <v>723</v>
      </c>
      <c r="E1101" s="1" t="s">
        <v>202</v>
      </c>
      <c r="J1101" s="1" t="s">
        <v>281</v>
      </c>
      <c r="K1101" s="1" t="s">
        <v>4944</v>
      </c>
      <c r="M1101" s="1" t="s">
        <v>2007</v>
      </c>
      <c r="N1101" s="1" t="s">
        <v>7</v>
      </c>
      <c r="Q1101" s="1" t="str">
        <f>"+Nicolas"</f>
        <v>+Nicolas</v>
      </c>
      <c r="R1101" s="1" t="s">
        <v>4768</v>
      </c>
    </row>
    <row r="1102" spans="3:18" ht="10.5">
      <c r="C1102" s="1" t="s">
        <v>4945</v>
      </c>
      <c r="D1102" s="1" t="s">
        <v>4946</v>
      </c>
      <c r="E1102" s="1" t="s">
        <v>4947</v>
      </c>
      <c r="J1102" s="1" t="str">
        <f>"+François"</f>
        <v>+François</v>
      </c>
      <c r="K1102" s="1" t="s">
        <v>4948</v>
      </c>
      <c r="M1102" s="1" t="s">
        <v>1233</v>
      </c>
      <c r="N1102" s="1" t="s">
        <v>7</v>
      </c>
      <c r="Q1102" s="1" t="str">
        <f>"+Pierre"</f>
        <v>+Pierre</v>
      </c>
      <c r="R1102" s="1" t="str">
        <f>"+GUILBOT Marie"</f>
        <v>+GUILBOT Marie</v>
      </c>
    </row>
    <row r="1103" spans="3:18" ht="10.5">
      <c r="C1103" s="1" t="s">
        <v>4949</v>
      </c>
      <c r="D1103" s="1" t="s">
        <v>4739</v>
      </c>
      <c r="E1103" s="1" t="s">
        <v>202</v>
      </c>
      <c r="J1103" s="1" t="s">
        <v>221</v>
      </c>
      <c r="K1103" s="1" t="str">
        <f>"+CLISSON Marie"</f>
        <v>+CLISSON Marie</v>
      </c>
      <c r="M1103" s="1" t="s">
        <v>1356</v>
      </c>
      <c r="N1103" s="1" t="s">
        <v>4950</v>
      </c>
      <c r="Q1103" s="1" t="s">
        <v>221</v>
      </c>
      <c r="R1103" s="1" t="str">
        <f>"+GUION Louise"</f>
        <v>+GUION Louise</v>
      </c>
    </row>
    <row r="1104" spans="3:18" ht="10.5">
      <c r="C1104" s="1" t="s">
        <v>4951</v>
      </c>
      <c r="D1104" s="1" t="s">
        <v>4952</v>
      </c>
      <c r="E1104" s="1" t="s">
        <v>1612</v>
      </c>
      <c r="F1104" s="1" t="s">
        <v>4953</v>
      </c>
      <c r="M1104" s="1" t="s">
        <v>2883</v>
      </c>
      <c r="N1104" s="1" t="s">
        <v>3354</v>
      </c>
      <c r="Q1104" s="1" t="s">
        <v>197</v>
      </c>
      <c r="R1104" s="1" t="str">
        <f>"+GUERINEAU Marguerite"</f>
        <v>+GUERINEAU Marguerite</v>
      </c>
    </row>
    <row r="1105" spans="3:18" ht="10.5">
      <c r="C1105" s="1" t="s">
        <v>4954</v>
      </c>
      <c r="D1105" s="1" t="s">
        <v>3800</v>
      </c>
      <c r="E1105" s="1" t="s">
        <v>202</v>
      </c>
      <c r="J1105" s="1" t="s">
        <v>202</v>
      </c>
      <c r="K1105" s="1" t="s">
        <v>4955</v>
      </c>
      <c r="M1105" s="1" t="s">
        <v>4769</v>
      </c>
      <c r="N1105" s="1" t="s">
        <v>96</v>
      </c>
      <c r="Q1105" s="1" t="s">
        <v>522</v>
      </c>
      <c r="R1105" s="1" t="str">
        <f>"+CLISSON Louise"</f>
        <v>+CLISSON Louise</v>
      </c>
    </row>
    <row r="1106" spans="3:18" ht="10.5">
      <c r="C1106" s="1" t="s">
        <v>4954</v>
      </c>
      <c r="D1106" s="1" t="s">
        <v>4956</v>
      </c>
      <c r="E1106" s="1" t="s">
        <v>197</v>
      </c>
      <c r="J1106" s="1" t="str">
        <f>"+Jacques"</f>
        <v>+Jacques</v>
      </c>
      <c r="K1106" s="1" t="s">
        <v>1068</v>
      </c>
      <c r="M1106" s="1" t="s">
        <v>394</v>
      </c>
      <c r="N1106" s="1" t="s">
        <v>96</v>
      </c>
      <c r="Q1106" s="1" t="str">
        <f>"+Pierre"</f>
        <v>+Pierre</v>
      </c>
      <c r="R1106" s="1" t="s">
        <v>1635</v>
      </c>
    </row>
    <row r="1107" spans="3:18" ht="10.5">
      <c r="C1107" s="1" t="s">
        <v>4957</v>
      </c>
      <c r="D1107" s="1" t="s">
        <v>4033</v>
      </c>
      <c r="E1107" s="1" t="s">
        <v>202</v>
      </c>
      <c r="J1107" s="1" t="str">
        <f>"+Jean"</f>
        <v>+Jean</v>
      </c>
      <c r="K1107" s="1" t="s">
        <v>4958</v>
      </c>
      <c r="M1107" s="1" t="s">
        <v>4959</v>
      </c>
      <c r="N1107" s="1" t="s">
        <v>662</v>
      </c>
      <c r="Q1107" s="1" t="str">
        <f>"+Jean"</f>
        <v>+Jean</v>
      </c>
      <c r="R1107" s="1" t="str">
        <f>"+VINIE Marthe"</f>
        <v>+VINIE Marthe</v>
      </c>
    </row>
    <row r="1108" spans="3:18" ht="10.5">
      <c r="C1108" s="1" t="s">
        <v>5155</v>
      </c>
      <c r="D1108" s="1" t="s">
        <v>225</v>
      </c>
      <c r="E1108" s="1" t="s">
        <v>120</v>
      </c>
      <c r="J1108" s="1" t="str">
        <f>"+Pierre"</f>
        <v>+Pierre</v>
      </c>
      <c r="K1108" s="1" t="s">
        <v>5156</v>
      </c>
      <c r="M1108" s="1" t="s">
        <v>3386</v>
      </c>
      <c r="N1108" s="1" t="s">
        <v>340</v>
      </c>
      <c r="Q1108" s="1" t="str">
        <f>"+Charles"</f>
        <v>+Charles</v>
      </c>
      <c r="R1108" s="1" t="s">
        <v>5157</v>
      </c>
    </row>
    <row r="1109" spans="3:18" ht="10.5">
      <c r="C1109" s="1" t="s">
        <v>5158</v>
      </c>
      <c r="D1109" s="1" t="s">
        <v>1233</v>
      </c>
      <c r="E1109" s="1" t="s">
        <v>202</v>
      </c>
      <c r="G1109" s="1" t="s">
        <v>3016</v>
      </c>
      <c r="J1109" s="1" t="str">
        <f>"+Pierre"</f>
        <v>+Pierre</v>
      </c>
      <c r="K1109" s="1" t="str">
        <f>"+GUILBOT Marie"</f>
        <v>+GUILBOT Marie</v>
      </c>
      <c r="M1109" s="1" t="s">
        <v>1855</v>
      </c>
      <c r="N1109" s="1" t="s">
        <v>5301</v>
      </c>
      <c r="Q1109" s="1" t="s">
        <v>221</v>
      </c>
      <c r="R1109" s="1" t="s">
        <v>5373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462"/>
  <sheetViews>
    <sheetView zoomScale="125" zoomScaleNormal="125" workbookViewId="0" topLeftCell="A1">
      <selection activeCell="A2" sqref="A2:IV2"/>
    </sheetView>
  </sheetViews>
  <sheetFormatPr defaultColWidth="11.00390625" defaultRowHeight="12.75"/>
  <cols>
    <col min="1" max="2" width="3.625" style="0" customWidth="1"/>
    <col min="4" max="4" width="4.625" style="0" customWidth="1"/>
    <col min="7" max="7" width="4.00390625" style="0" customWidth="1"/>
  </cols>
  <sheetData>
    <row r="2" spans="7:11" s="1" customFormat="1" ht="12.75" customHeight="1">
      <c r="G2" s="1" t="s">
        <v>5664</v>
      </c>
      <c r="H2" s="1" t="s">
        <v>5665</v>
      </c>
      <c r="I2" s="1" t="s">
        <v>5666</v>
      </c>
      <c r="J2" s="1" t="s">
        <v>2024</v>
      </c>
      <c r="K2" s="1" t="s">
        <v>5663</v>
      </c>
    </row>
    <row r="3" spans="3:6" s="1" customFormat="1" ht="10.5">
      <c r="C3" s="1" t="s">
        <v>5223</v>
      </c>
      <c r="E3" s="1" t="s">
        <v>5224</v>
      </c>
      <c r="F3" s="1" t="s">
        <v>239</v>
      </c>
    </row>
    <row r="4" spans="3:11" s="1" customFormat="1" ht="10.5">
      <c r="C4" s="1" t="s">
        <v>5397</v>
      </c>
      <c r="E4" s="1" t="s">
        <v>64</v>
      </c>
      <c r="F4" s="1" t="s">
        <v>202</v>
      </c>
      <c r="K4" s="1" t="s">
        <v>5398</v>
      </c>
    </row>
    <row r="5" spans="3:11" s="1" customFormat="1" ht="10.5">
      <c r="C5" s="1" t="s">
        <v>5655</v>
      </c>
      <c r="E5" s="1" t="s">
        <v>4682</v>
      </c>
      <c r="F5" s="1" t="s">
        <v>202</v>
      </c>
      <c r="I5" s="1" t="s">
        <v>1295</v>
      </c>
      <c r="K5" s="1" t="s">
        <v>202</v>
      </c>
    </row>
    <row r="6" spans="3:11" s="1" customFormat="1" ht="12.75" customHeight="1">
      <c r="C6" s="1" t="s">
        <v>884</v>
      </c>
      <c r="E6" s="1" t="s">
        <v>1166</v>
      </c>
      <c r="F6" s="1" t="s">
        <v>281</v>
      </c>
      <c r="K6" s="1" t="s">
        <v>5231</v>
      </c>
    </row>
    <row r="7" spans="3:9" s="1" customFormat="1" ht="12.75" customHeight="1">
      <c r="C7" s="1" t="s">
        <v>5113</v>
      </c>
      <c r="E7" s="1" t="s">
        <v>394</v>
      </c>
      <c r="F7" s="1" t="s">
        <v>202</v>
      </c>
      <c r="H7" s="1" t="s">
        <v>5668</v>
      </c>
      <c r="I7" s="1" t="s">
        <v>5667</v>
      </c>
    </row>
    <row r="8" spans="3:6" s="1" customFormat="1" ht="12.75" customHeight="1">
      <c r="C8" s="1" t="s">
        <v>5578</v>
      </c>
      <c r="E8" s="1" t="s">
        <v>15</v>
      </c>
      <c r="F8" s="1" t="s">
        <v>7</v>
      </c>
    </row>
    <row r="9" spans="3:11" s="1" customFormat="1" ht="12.75" customHeight="1">
      <c r="C9" s="1" t="s">
        <v>353</v>
      </c>
      <c r="E9" s="1" t="s">
        <v>354</v>
      </c>
      <c r="F9" s="1" t="s">
        <v>5112</v>
      </c>
      <c r="G9" s="1">
        <v>0</v>
      </c>
      <c r="K9" s="1" t="s">
        <v>330</v>
      </c>
    </row>
    <row r="10" spans="3:11" s="1" customFormat="1" ht="12.75" customHeight="1">
      <c r="C10" s="1" t="s">
        <v>5138</v>
      </c>
      <c r="E10" s="1" t="s">
        <v>466</v>
      </c>
      <c r="F10" s="1" t="s">
        <v>202</v>
      </c>
      <c r="K10" s="1" t="s">
        <v>5139</v>
      </c>
    </row>
    <row r="11" spans="3:9" s="1" customFormat="1" ht="12.75" customHeight="1">
      <c r="C11" s="1" t="s">
        <v>5018</v>
      </c>
      <c r="E11" s="1" t="s">
        <v>1139</v>
      </c>
      <c r="F11" s="1" t="s">
        <v>5019</v>
      </c>
      <c r="I11" s="1" t="s">
        <v>5020</v>
      </c>
    </row>
    <row r="12" spans="3:11" s="1" customFormat="1" ht="12.75" customHeight="1">
      <c r="C12" s="1" t="s">
        <v>5271</v>
      </c>
      <c r="E12" s="1" t="s">
        <v>645</v>
      </c>
      <c r="F12" s="1" t="s">
        <v>196</v>
      </c>
      <c r="K12" s="1" t="s">
        <v>5468</v>
      </c>
    </row>
    <row r="13" spans="3:9" s="1" customFormat="1" ht="12.75" customHeight="1">
      <c r="C13" s="1" t="s">
        <v>5233</v>
      </c>
      <c r="E13" s="1" t="s">
        <v>5234</v>
      </c>
      <c r="F13" s="1" t="s">
        <v>120</v>
      </c>
      <c r="I13" s="1" t="s">
        <v>866</v>
      </c>
    </row>
    <row r="14" spans="3:8" s="1" customFormat="1" ht="12.75" customHeight="1">
      <c r="C14" s="1" t="s">
        <v>892</v>
      </c>
      <c r="E14" s="1" t="s">
        <v>645</v>
      </c>
      <c r="F14" s="1" t="s">
        <v>202</v>
      </c>
      <c r="H14" s="1" t="s">
        <v>5469</v>
      </c>
    </row>
    <row r="15" spans="3:6" s="1" customFormat="1" ht="12.75" customHeight="1">
      <c r="C15" s="1" t="s">
        <v>5470</v>
      </c>
      <c r="E15" s="1" t="s">
        <v>645</v>
      </c>
      <c r="F15" s="1" t="s">
        <v>239</v>
      </c>
    </row>
    <row r="16" spans="3:11" s="1" customFormat="1" ht="12.75" customHeight="1">
      <c r="C16" s="1" t="s">
        <v>670</v>
      </c>
      <c r="E16" s="1" t="s">
        <v>658</v>
      </c>
      <c r="F16" s="1" t="s">
        <v>202</v>
      </c>
      <c r="K16" s="1" t="s">
        <v>227</v>
      </c>
    </row>
    <row r="17" spans="3:6" s="1" customFormat="1" ht="12.75" customHeight="1">
      <c r="C17" s="1" t="s">
        <v>5379</v>
      </c>
      <c r="E17" s="1" t="s">
        <v>428</v>
      </c>
      <c r="F17" s="1" t="s">
        <v>202</v>
      </c>
    </row>
    <row r="18" spans="3:11" s="1" customFormat="1" ht="12.75" customHeight="1">
      <c r="C18" s="1" t="s">
        <v>5264</v>
      </c>
      <c r="E18" s="1" t="s">
        <v>185</v>
      </c>
      <c r="F18" s="1" t="s">
        <v>96</v>
      </c>
      <c r="K18" s="1" t="s">
        <v>227</v>
      </c>
    </row>
    <row r="19" spans="3:11" s="1" customFormat="1" ht="12.75" customHeight="1">
      <c r="C19" s="1" t="s">
        <v>5261</v>
      </c>
      <c r="E19" s="1" t="s">
        <v>802</v>
      </c>
      <c r="F19" s="1" t="s">
        <v>197</v>
      </c>
      <c r="K19" s="1" t="s">
        <v>202</v>
      </c>
    </row>
    <row r="20" spans="3:12" s="1" customFormat="1" ht="12.75" customHeight="1">
      <c r="C20" s="1" t="s">
        <v>5560</v>
      </c>
      <c r="E20" s="1" t="s">
        <v>343</v>
      </c>
      <c r="F20" s="1" t="s">
        <v>340</v>
      </c>
      <c r="J20" s="1" t="s">
        <v>5561</v>
      </c>
      <c r="L20" s="1" t="s">
        <v>5562</v>
      </c>
    </row>
    <row r="21" spans="3:8" s="1" customFormat="1" ht="12.75" customHeight="1">
      <c r="C21" s="1" t="s">
        <v>5579</v>
      </c>
      <c r="E21" s="1" t="s">
        <v>15</v>
      </c>
      <c r="F21" s="1" t="s">
        <v>281</v>
      </c>
      <c r="H21" s="1" t="s">
        <v>5580</v>
      </c>
    </row>
    <row r="22" spans="1:12" s="1" customFormat="1" ht="12.75" customHeight="1">
      <c r="A22" s="1">
        <v>3</v>
      </c>
      <c r="B22" s="1" t="s">
        <v>5265</v>
      </c>
      <c r="C22" s="1" t="s">
        <v>5579</v>
      </c>
      <c r="E22" s="1" t="s">
        <v>403</v>
      </c>
      <c r="F22" s="1" t="s">
        <v>7</v>
      </c>
      <c r="K22" s="1" t="s">
        <v>5457</v>
      </c>
      <c r="L22" s="1" t="s">
        <v>5458</v>
      </c>
    </row>
    <row r="23" spans="3:11" s="1" customFormat="1" ht="12.75" customHeight="1">
      <c r="C23" s="1" t="s">
        <v>5225</v>
      </c>
      <c r="E23" s="1" t="s">
        <v>722</v>
      </c>
      <c r="F23" s="1" t="s">
        <v>221</v>
      </c>
      <c r="K23" s="1" t="s">
        <v>202</v>
      </c>
    </row>
    <row r="24" spans="3:6" s="1" customFormat="1" ht="12.75" customHeight="1">
      <c r="C24" s="1" t="s">
        <v>784</v>
      </c>
      <c r="E24" s="1" t="s">
        <v>5152</v>
      </c>
      <c r="F24" s="1" t="s">
        <v>245</v>
      </c>
    </row>
    <row r="25" spans="3:6" s="1" customFormat="1" ht="12.75" customHeight="1">
      <c r="C25" s="1" t="s">
        <v>5380</v>
      </c>
      <c r="E25" s="1" t="s">
        <v>431</v>
      </c>
      <c r="F25" s="1" t="s">
        <v>221</v>
      </c>
    </row>
    <row r="26" spans="3:6" s="1" customFormat="1" ht="12.75" customHeight="1">
      <c r="C26" s="1" t="s">
        <v>5021</v>
      </c>
      <c r="E26" s="1" t="s">
        <v>1139</v>
      </c>
      <c r="F26" s="1" t="s">
        <v>239</v>
      </c>
    </row>
    <row r="27" spans="3:6" s="1" customFormat="1" ht="12.75" customHeight="1">
      <c r="C27" s="1" t="s">
        <v>5247</v>
      </c>
      <c r="E27" s="1" t="s">
        <v>786</v>
      </c>
      <c r="F27" s="1" t="s">
        <v>768</v>
      </c>
    </row>
    <row r="28" spans="3:6" s="1" customFormat="1" ht="12.75" customHeight="1">
      <c r="C28" s="1" t="s">
        <v>5045</v>
      </c>
      <c r="E28" s="1" t="s">
        <v>5046</v>
      </c>
      <c r="F28" s="1" t="s">
        <v>202</v>
      </c>
    </row>
    <row r="29" spans="3:6" s="1" customFormat="1" ht="12.75" customHeight="1">
      <c r="C29" s="1" t="s">
        <v>5150</v>
      </c>
      <c r="E29" s="1" t="s">
        <v>5151</v>
      </c>
      <c r="F29" s="1" t="s">
        <v>281</v>
      </c>
    </row>
    <row r="30" spans="3:10" s="1" customFormat="1" ht="12.75" customHeight="1">
      <c r="C30" s="1" t="s">
        <v>5262</v>
      </c>
      <c r="D30" s="1" t="s">
        <v>5399</v>
      </c>
      <c r="E30" s="1" t="s">
        <v>35</v>
      </c>
      <c r="F30" s="1" t="s">
        <v>340</v>
      </c>
      <c r="J30" s="1" t="s">
        <v>5263</v>
      </c>
    </row>
    <row r="31" spans="3:11" s="1" customFormat="1" ht="12.75" customHeight="1">
      <c r="C31" s="1" t="s">
        <v>5116</v>
      </c>
      <c r="E31" s="1" t="s">
        <v>397</v>
      </c>
      <c r="F31" s="1" t="s">
        <v>202</v>
      </c>
      <c r="K31" s="1" t="s">
        <v>5117</v>
      </c>
    </row>
    <row r="32" spans="3:12" s="1" customFormat="1" ht="12.75" customHeight="1">
      <c r="C32" s="1" t="s">
        <v>5381</v>
      </c>
      <c r="E32" s="1" t="s">
        <v>431</v>
      </c>
      <c r="F32" s="1" t="s">
        <v>330</v>
      </c>
      <c r="I32" s="1" t="s">
        <v>5382</v>
      </c>
      <c r="K32" s="1" t="s">
        <v>5383</v>
      </c>
      <c r="L32"/>
    </row>
    <row r="33" spans="3:9" s="1" customFormat="1" ht="12.75" customHeight="1">
      <c r="C33" s="1" t="s">
        <v>5371</v>
      </c>
      <c r="E33" s="1" t="s">
        <v>946</v>
      </c>
      <c r="F33" s="1" t="s">
        <v>197</v>
      </c>
      <c r="H33" s="1" t="s">
        <v>5670</v>
      </c>
      <c r="I33" s="1" t="s">
        <v>5669</v>
      </c>
    </row>
    <row r="34" spans="1:9" s="1" customFormat="1" ht="12.75" customHeight="1">
      <c r="A34" s="1">
        <v>3</v>
      </c>
      <c r="B34" s="1" t="s">
        <v>5584</v>
      </c>
      <c r="C34" s="1" t="s">
        <v>5406</v>
      </c>
      <c r="E34" s="1" t="s">
        <v>2726</v>
      </c>
      <c r="F34" s="1" t="s">
        <v>202</v>
      </c>
      <c r="I34" s="1" t="s">
        <v>5407</v>
      </c>
    </row>
    <row r="35" spans="3:12" s="1" customFormat="1" ht="12.75" customHeight="1">
      <c r="C35" s="1" t="s">
        <v>2630</v>
      </c>
      <c r="D35" s="1" t="s">
        <v>5399</v>
      </c>
      <c r="E35" s="1" t="s">
        <v>68</v>
      </c>
      <c r="F35" s="1" t="s">
        <v>79</v>
      </c>
      <c r="K35" s="1" t="str">
        <f>"+Ch. notaire"</f>
        <v>+Ch. notaire</v>
      </c>
      <c r="L35" s="1" t="s">
        <v>5400</v>
      </c>
    </row>
    <row r="36" spans="3:11" s="1" customFormat="1" ht="12.75" customHeight="1">
      <c r="C36" s="1" t="s">
        <v>5485</v>
      </c>
      <c r="E36" s="1" t="s">
        <v>258</v>
      </c>
      <c r="F36" s="1" t="s">
        <v>266</v>
      </c>
      <c r="I36" s="1" t="s">
        <v>5486</v>
      </c>
      <c r="K36" s="1" t="s">
        <v>5487</v>
      </c>
    </row>
    <row r="37" spans="3:12" s="1" customFormat="1" ht="12.75" customHeight="1">
      <c r="C37" s="1" t="s">
        <v>2638</v>
      </c>
      <c r="D37" s="1" t="s">
        <v>5399</v>
      </c>
      <c r="E37" s="1" t="s">
        <v>237</v>
      </c>
      <c r="F37" s="1" t="s">
        <v>330</v>
      </c>
      <c r="I37" s="1" t="s">
        <v>5031</v>
      </c>
      <c r="L37" s="1" t="s">
        <v>5032</v>
      </c>
    </row>
    <row r="38" spans="3:12" s="1" customFormat="1" ht="12.75" customHeight="1">
      <c r="C38" s="1" t="s">
        <v>5366</v>
      </c>
      <c r="E38" s="1" t="s">
        <v>508</v>
      </c>
      <c r="F38" s="1" t="s">
        <v>233</v>
      </c>
      <c r="I38" s="1" t="s">
        <v>5367</v>
      </c>
      <c r="K38" s="1" t="s">
        <v>5368</v>
      </c>
      <c r="L38" s="1" t="s">
        <v>5369</v>
      </c>
    </row>
    <row r="39" spans="3:12" s="1" customFormat="1" ht="12.75" customHeight="1">
      <c r="C39" s="1" t="s">
        <v>5014</v>
      </c>
      <c r="E39" s="1" t="s">
        <v>5015</v>
      </c>
      <c r="F39" s="1" t="s">
        <v>340</v>
      </c>
      <c r="I39" s="1" t="s">
        <v>850</v>
      </c>
      <c r="J39" s="1" t="s">
        <v>5016</v>
      </c>
      <c r="L39" s="1" t="s">
        <v>5017</v>
      </c>
    </row>
    <row r="40" spans="3:10" s="1" customFormat="1" ht="12.75" customHeight="1">
      <c r="C40" s="1" t="s">
        <v>5028</v>
      </c>
      <c r="D40" s="1" t="s">
        <v>5399</v>
      </c>
      <c r="E40" s="1" t="s">
        <v>346</v>
      </c>
      <c r="F40" s="1" t="s">
        <v>7</v>
      </c>
      <c r="I40" s="1" t="s">
        <v>5029</v>
      </c>
      <c r="J40" s="1" t="s">
        <v>5030</v>
      </c>
    </row>
    <row r="41" spans="3:10" s="1" customFormat="1" ht="12.75" customHeight="1">
      <c r="C41" s="1" t="s">
        <v>5217</v>
      </c>
      <c r="E41" s="1" t="s">
        <v>5218</v>
      </c>
      <c r="F41" s="1" t="s">
        <v>2917</v>
      </c>
      <c r="I41" s="1" t="s">
        <v>5219</v>
      </c>
      <c r="J41" s="1" t="s">
        <v>5220</v>
      </c>
    </row>
    <row r="42" spans="3:12" s="1" customFormat="1" ht="12.75" customHeight="1">
      <c r="C42" s="1" t="s">
        <v>5024</v>
      </c>
      <c r="E42" s="1" t="s">
        <v>5025</v>
      </c>
      <c r="F42" s="1" t="s">
        <v>239</v>
      </c>
      <c r="I42" s="1" t="s">
        <v>5026</v>
      </c>
      <c r="L42" s="1" t="s">
        <v>5027</v>
      </c>
    </row>
    <row r="43" spans="3:8" s="1" customFormat="1" ht="12.75" customHeight="1">
      <c r="C43" s="1" t="s">
        <v>5661</v>
      </c>
      <c r="E43" s="1" t="s">
        <v>1274</v>
      </c>
      <c r="F43" s="1" t="s">
        <v>197</v>
      </c>
      <c r="H43" s="1" t="s">
        <v>240</v>
      </c>
    </row>
    <row r="44" spans="3:6" s="1" customFormat="1" ht="12.75" customHeight="1">
      <c r="C44" s="1" t="s">
        <v>5384</v>
      </c>
      <c r="E44" s="1" t="s">
        <v>431</v>
      </c>
      <c r="F44" s="1" t="s">
        <v>239</v>
      </c>
    </row>
    <row r="45" spans="1:11" s="1" customFormat="1" ht="12.75" customHeight="1">
      <c r="A45" s="1">
        <v>4</v>
      </c>
      <c r="B45" s="1">
        <v>65</v>
      </c>
      <c r="C45" s="1" t="s">
        <v>5034</v>
      </c>
      <c r="E45" s="1" t="s">
        <v>150</v>
      </c>
      <c r="F45" s="1" t="s">
        <v>5035</v>
      </c>
      <c r="K45" s="1" t="s">
        <v>5036</v>
      </c>
    </row>
    <row r="46" spans="3:10" s="1" customFormat="1" ht="12.75" customHeight="1">
      <c r="C46" s="1" t="s">
        <v>5415</v>
      </c>
      <c r="E46" s="1" t="s">
        <v>1081</v>
      </c>
      <c r="F46" s="1" t="s">
        <v>340</v>
      </c>
      <c r="J46" s="1" t="s">
        <v>5416</v>
      </c>
    </row>
    <row r="47" spans="3:10" s="1" customFormat="1" ht="12.75" customHeight="1">
      <c r="C47" s="1" t="s">
        <v>5047</v>
      </c>
      <c r="D47" s="1" t="s">
        <v>5399</v>
      </c>
      <c r="E47" s="1" t="s">
        <v>3050</v>
      </c>
      <c r="F47" s="1" t="s">
        <v>2208</v>
      </c>
      <c r="J47" s="1" t="s">
        <v>5048</v>
      </c>
    </row>
    <row r="48" spans="3:6" s="1" customFormat="1" ht="12.75" customHeight="1">
      <c r="C48" s="1" t="s">
        <v>5207</v>
      </c>
      <c r="E48" s="1" t="s">
        <v>2221</v>
      </c>
      <c r="F48" s="1" t="s">
        <v>202</v>
      </c>
    </row>
    <row r="49" spans="3:12" s="1" customFormat="1" ht="12.75" customHeight="1">
      <c r="C49" s="1" t="s">
        <v>5319</v>
      </c>
      <c r="E49" s="1" t="s">
        <v>741</v>
      </c>
      <c r="F49" s="1" t="s">
        <v>196</v>
      </c>
      <c r="K49" s="1" t="s">
        <v>5320</v>
      </c>
      <c r="L49" s="1" t="s">
        <v>5108</v>
      </c>
    </row>
    <row r="50" spans="3:11" s="1" customFormat="1" ht="12.75" customHeight="1">
      <c r="C50" s="1" t="s">
        <v>5022</v>
      </c>
      <c r="E50" s="1" t="s">
        <v>569</v>
      </c>
      <c r="F50" s="1" t="s">
        <v>202</v>
      </c>
      <c r="K50" s="1" t="s">
        <v>5023</v>
      </c>
    </row>
    <row r="51" spans="3:6" s="1" customFormat="1" ht="12.75" customHeight="1">
      <c r="C51" s="1" t="s">
        <v>5385</v>
      </c>
      <c r="E51" s="1" t="s">
        <v>431</v>
      </c>
      <c r="F51" s="1" t="s">
        <v>19</v>
      </c>
    </row>
    <row r="52" spans="3:11" s="1" customFormat="1" ht="12.75" customHeight="1">
      <c r="C52" s="1" t="s">
        <v>5212</v>
      </c>
      <c r="E52" s="1" t="s">
        <v>5213</v>
      </c>
      <c r="F52" s="1" t="s">
        <v>7</v>
      </c>
      <c r="K52" s="1" t="s">
        <v>215</v>
      </c>
    </row>
    <row r="53" spans="3:6" s="1" customFormat="1" ht="12.75" customHeight="1">
      <c r="C53" s="1" t="s">
        <v>545</v>
      </c>
      <c r="E53" s="1" t="s">
        <v>3104</v>
      </c>
      <c r="F53" s="1" t="s">
        <v>330</v>
      </c>
    </row>
    <row r="54" spans="3:11" s="1" customFormat="1" ht="12.75" customHeight="1">
      <c r="C54" s="1" t="s">
        <v>5214</v>
      </c>
      <c r="E54" s="1" t="s">
        <v>546</v>
      </c>
      <c r="F54" s="1" t="s">
        <v>330</v>
      </c>
      <c r="G54" s="1" t="s">
        <v>5215</v>
      </c>
      <c r="K54" s="1" t="s">
        <v>120</v>
      </c>
    </row>
    <row r="55" spans="3:6" s="1" customFormat="1" ht="12.75" customHeight="1">
      <c r="C55" s="1" t="s">
        <v>5214</v>
      </c>
      <c r="E55" s="1" t="s">
        <v>1299</v>
      </c>
      <c r="F55" s="1" t="s">
        <v>196</v>
      </c>
    </row>
    <row r="56" spans="3:6" s="1" customFormat="1" ht="12.75" customHeight="1">
      <c r="C56" s="1" t="s">
        <v>5554</v>
      </c>
      <c r="E56" s="1" t="s">
        <v>1855</v>
      </c>
      <c r="F56" s="1" t="s">
        <v>19</v>
      </c>
    </row>
    <row r="57" spans="3:6" s="1" customFormat="1" ht="12.75" customHeight="1">
      <c r="C57" s="1" t="s">
        <v>5226</v>
      </c>
      <c r="E57" s="1" t="s">
        <v>5227</v>
      </c>
      <c r="F57" s="1" t="s">
        <v>5228</v>
      </c>
    </row>
    <row r="58" spans="3:6" s="1" customFormat="1" ht="12.75" customHeight="1">
      <c r="C58" s="1" t="s">
        <v>5203</v>
      </c>
      <c r="E58" s="1" t="s">
        <v>5204</v>
      </c>
      <c r="F58" s="1" t="s">
        <v>1564</v>
      </c>
    </row>
    <row r="59" spans="3:6" s="1" customFormat="1" ht="12.75" customHeight="1">
      <c r="C59" s="1" t="s">
        <v>5662</v>
      </c>
      <c r="E59" s="1" t="s">
        <v>2205</v>
      </c>
      <c r="F59" s="1" t="s">
        <v>239</v>
      </c>
    </row>
    <row r="60" spans="3:6" s="1" customFormat="1" ht="12.75" customHeight="1">
      <c r="C60" s="1" t="s">
        <v>1080</v>
      </c>
      <c r="E60" s="1" t="s">
        <v>1863</v>
      </c>
      <c r="F60" s="1" t="s">
        <v>245</v>
      </c>
    </row>
    <row r="61" spans="3:6" s="1" customFormat="1" ht="12.75" customHeight="1">
      <c r="C61" s="1" t="s">
        <v>1080</v>
      </c>
      <c r="E61" s="1" t="s">
        <v>5153</v>
      </c>
      <c r="F61" s="1" t="s">
        <v>695</v>
      </c>
    </row>
    <row r="62" spans="3:6" s="1" customFormat="1" ht="12.75" customHeight="1">
      <c r="C62" s="1" t="s">
        <v>5145</v>
      </c>
      <c r="E62" s="1" t="s">
        <v>311</v>
      </c>
      <c r="F62" s="1" t="s">
        <v>330</v>
      </c>
    </row>
    <row r="63" spans="3:10" s="1" customFormat="1" ht="12.75" customHeight="1">
      <c r="C63" s="1" t="s">
        <v>2734</v>
      </c>
      <c r="E63" s="1" t="s">
        <v>5051</v>
      </c>
      <c r="F63" s="1" t="s">
        <v>5052</v>
      </c>
      <c r="J63" s="1" t="s">
        <v>5266</v>
      </c>
    </row>
    <row r="64" spans="3:11" s="1" customFormat="1" ht="12.75" customHeight="1">
      <c r="C64" s="1" t="s">
        <v>2734</v>
      </c>
      <c r="E64" s="1" t="s">
        <v>5267</v>
      </c>
      <c r="F64" s="1" t="s">
        <v>120</v>
      </c>
      <c r="K64" s="1" t="s">
        <v>221</v>
      </c>
    </row>
    <row r="65" spans="3:11" s="1" customFormat="1" ht="12.75" customHeight="1">
      <c r="C65" s="1" t="s">
        <v>5232</v>
      </c>
      <c r="E65" s="1" t="s">
        <v>1171</v>
      </c>
      <c r="F65" s="1" t="s">
        <v>7</v>
      </c>
      <c r="K65" s="1" t="s">
        <v>120</v>
      </c>
    </row>
    <row r="66" spans="3:6" s="1" customFormat="1" ht="12.75" customHeight="1">
      <c r="C66" s="1" t="s">
        <v>5386</v>
      </c>
      <c r="E66" s="1" t="s">
        <v>431</v>
      </c>
      <c r="F66" s="1" t="s">
        <v>120</v>
      </c>
    </row>
    <row r="67" spans="3:11" s="1" customFormat="1" ht="12.75" customHeight="1">
      <c r="C67" s="1" t="s">
        <v>5387</v>
      </c>
      <c r="E67" s="1" t="s">
        <v>431</v>
      </c>
      <c r="F67" s="1" t="s">
        <v>233</v>
      </c>
      <c r="K67" s="1" t="s">
        <v>442</v>
      </c>
    </row>
    <row r="68" spans="3:6" s="1" customFormat="1" ht="12.75" customHeight="1">
      <c r="C68" s="1" t="s">
        <v>5146</v>
      </c>
      <c r="E68" s="1" t="s">
        <v>2034</v>
      </c>
      <c r="F68" s="1" t="s">
        <v>5147</v>
      </c>
    </row>
    <row r="69" spans="3:11" s="1" customFormat="1" ht="12.75" customHeight="1">
      <c r="C69" s="1" t="s">
        <v>5459</v>
      </c>
      <c r="E69" s="1" t="s">
        <v>403</v>
      </c>
      <c r="F69" s="1" t="s">
        <v>7</v>
      </c>
      <c r="K69" s="1" t="s">
        <v>202</v>
      </c>
    </row>
    <row r="70" spans="3:6" s="1" customFormat="1" ht="12.75" customHeight="1">
      <c r="C70" s="1" t="s">
        <v>5248</v>
      </c>
      <c r="E70" s="1" t="s">
        <v>5249</v>
      </c>
      <c r="F70" s="1" t="s">
        <v>5250</v>
      </c>
    </row>
    <row r="71" spans="3:11" s="1" customFormat="1" ht="12.75" customHeight="1">
      <c r="C71" s="1" t="s">
        <v>5221</v>
      </c>
      <c r="E71" s="1" t="s">
        <v>5222</v>
      </c>
      <c r="F71" s="1" t="s">
        <v>533</v>
      </c>
      <c r="K71" s="1" t="s">
        <v>239</v>
      </c>
    </row>
    <row r="72" spans="3:6" s="1" customFormat="1" ht="12.75" customHeight="1">
      <c r="C72" s="1" t="s">
        <v>5130</v>
      </c>
      <c r="E72" s="1" t="s">
        <v>3863</v>
      </c>
      <c r="F72" s="1" t="s">
        <v>2265</v>
      </c>
    </row>
    <row r="73" spans="3:11" s="1" customFormat="1" ht="12.75" customHeight="1">
      <c r="C73" s="1" t="s">
        <v>5237</v>
      </c>
      <c r="E73" s="1" t="s">
        <v>991</v>
      </c>
      <c r="F73" s="1" t="s">
        <v>202</v>
      </c>
      <c r="K73" s="1" t="s">
        <v>239</v>
      </c>
    </row>
    <row r="74" spans="3:6" s="1" customFormat="1" ht="12.75" customHeight="1">
      <c r="C74" s="1" t="s">
        <v>5211</v>
      </c>
      <c r="E74" s="1" t="s">
        <v>2560</v>
      </c>
      <c r="F74" s="1" t="s">
        <v>7</v>
      </c>
    </row>
    <row r="75" spans="3:9" s="1" customFormat="1" ht="12.75" customHeight="1">
      <c r="C75" s="1" t="s">
        <v>5109</v>
      </c>
      <c r="E75" s="1" t="s">
        <v>2607</v>
      </c>
      <c r="F75" s="1" t="s">
        <v>120</v>
      </c>
      <c r="I75" s="1" t="s">
        <v>5110</v>
      </c>
    </row>
    <row r="76" spans="3:6" s="1" customFormat="1" ht="12.75" customHeight="1">
      <c r="C76" s="1" t="s">
        <v>5109</v>
      </c>
      <c r="E76" s="1" t="s">
        <v>3402</v>
      </c>
      <c r="F76" s="1" t="s">
        <v>2265</v>
      </c>
    </row>
    <row r="77" spans="3:6" s="1" customFormat="1" ht="12.75" customHeight="1">
      <c r="C77" s="1" t="s">
        <v>5555</v>
      </c>
      <c r="E77" s="1" t="s">
        <v>1855</v>
      </c>
      <c r="F77" s="1" t="s">
        <v>281</v>
      </c>
    </row>
    <row r="78" spans="3:6" s="1" customFormat="1" ht="12.75" customHeight="1">
      <c r="C78" s="1" t="s">
        <v>5229</v>
      </c>
      <c r="E78" s="1" t="s">
        <v>3825</v>
      </c>
      <c r="F78" s="1" t="s">
        <v>533</v>
      </c>
    </row>
    <row r="79" spans="3:6" s="1" customFormat="1" ht="12.75" customHeight="1">
      <c r="C79" s="1" t="s">
        <v>5033</v>
      </c>
      <c r="E79" s="1" t="s">
        <v>1020</v>
      </c>
      <c r="F79" s="1" t="s">
        <v>330</v>
      </c>
    </row>
    <row r="80" spans="3:6" s="1" customFormat="1" ht="12.75" customHeight="1">
      <c r="C80" s="1" t="s">
        <v>5033</v>
      </c>
      <c r="E80" s="1" t="s">
        <v>2149</v>
      </c>
      <c r="F80" s="1" t="s">
        <v>227</v>
      </c>
    </row>
    <row r="81" spans="3:6" s="1" customFormat="1" ht="12.75" customHeight="1">
      <c r="C81" s="1" t="s">
        <v>5216</v>
      </c>
      <c r="E81" s="1" t="s">
        <v>2164</v>
      </c>
      <c r="F81" s="1" t="s">
        <v>1612</v>
      </c>
    </row>
    <row r="82" spans="3:11" s="1" customFormat="1" ht="12.75" customHeight="1">
      <c r="C82" s="1" t="s">
        <v>5140</v>
      </c>
      <c r="E82" s="1" t="s">
        <v>469</v>
      </c>
      <c r="F82" s="1" t="s">
        <v>522</v>
      </c>
      <c r="G82" s="1" t="s">
        <v>5141</v>
      </c>
      <c r="K82" s="1" t="s">
        <v>202</v>
      </c>
    </row>
    <row r="83" spans="3:6" s="1" customFormat="1" ht="12.75" customHeight="1">
      <c r="C83" s="1" t="s">
        <v>5556</v>
      </c>
      <c r="E83" s="1" t="s">
        <v>2640</v>
      </c>
      <c r="F83" s="1" t="s">
        <v>322</v>
      </c>
    </row>
    <row r="84" spans="3:11" s="1" customFormat="1" ht="12.75" customHeight="1">
      <c r="C84" s="1" t="s">
        <v>5576</v>
      </c>
      <c r="E84" s="1" t="s">
        <v>600</v>
      </c>
      <c r="F84" s="1" t="s">
        <v>141</v>
      </c>
      <c r="G84" s="1" t="s">
        <v>5577</v>
      </c>
      <c r="K84" s="1" t="s">
        <v>141</v>
      </c>
    </row>
    <row r="85" spans="3:6" s="1" customFormat="1" ht="12.75" customHeight="1">
      <c r="C85" s="1" t="s">
        <v>5142</v>
      </c>
      <c r="E85" s="1" t="s">
        <v>469</v>
      </c>
      <c r="F85" s="1" t="s">
        <v>19</v>
      </c>
    </row>
    <row r="86" spans="3:11" s="1" customFormat="1" ht="12.75" customHeight="1">
      <c r="C86" s="1" t="s">
        <v>5111</v>
      </c>
      <c r="E86" s="1" t="s">
        <v>572</v>
      </c>
      <c r="F86" s="1" t="s">
        <v>239</v>
      </c>
      <c r="K86" s="1" t="s">
        <v>573</v>
      </c>
    </row>
    <row r="87" spans="3:11" s="1" customFormat="1" ht="12.75" customHeight="1">
      <c r="C87" s="1" t="s">
        <v>5566</v>
      </c>
      <c r="E87" s="1" t="s">
        <v>988</v>
      </c>
      <c r="F87" s="1" t="s">
        <v>202</v>
      </c>
      <c r="K87" s="1" t="s">
        <v>197</v>
      </c>
    </row>
    <row r="88" spans="3:11" s="1" customFormat="1" ht="12.75" customHeight="1">
      <c r="C88" s="1" t="s">
        <v>5567</v>
      </c>
      <c r="E88" s="1" t="s">
        <v>988</v>
      </c>
      <c r="F88" s="1" t="s">
        <v>340</v>
      </c>
      <c r="K88" s="1" t="s">
        <v>197</v>
      </c>
    </row>
    <row r="89" spans="3:6" s="1" customFormat="1" ht="12.75" customHeight="1">
      <c r="C89" s="1" t="s">
        <v>5581</v>
      </c>
      <c r="E89" s="1" t="s">
        <v>15</v>
      </c>
      <c r="F89" s="1" t="s">
        <v>239</v>
      </c>
    </row>
    <row r="90" spans="3:11" s="1" customFormat="1" ht="12.75" customHeight="1">
      <c r="C90" s="1" t="s">
        <v>5582</v>
      </c>
      <c r="E90" s="1" t="s">
        <v>15</v>
      </c>
      <c r="F90" s="1" t="s">
        <v>202</v>
      </c>
      <c r="I90" s="1" t="s">
        <v>850</v>
      </c>
      <c r="K90" s="1" t="s">
        <v>126</v>
      </c>
    </row>
    <row r="91" spans="3:6" s="1" customFormat="1" ht="12.75" customHeight="1">
      <c r="C91" s="1" t="s">
        <v>5040</v>
      </c>
      <c r="E91" s="1" t="s">
        <v>5041</v>
      </c>
      <c r="F91" s="1" t="s">
        <v>19</v>
      </c>
    </row>
    <row r="92" spans="3:6" s="1" customFormat="1" ht="12.75" customHeight="1">
      <c r="C92" s="1" t="s">
        <v>5475</v>
      </c>
      <c r="E92" s="1" t="s">
        <v>5476</v>
      </c>
      <c r="F92" s="1" t="s">
        <v>233</v>
      </c>
    </row>
    <row r="93" spans="3:6" s="1" customFormat="1" ht="12.75" customHeight="1">
      <c r="C93" s="1" t="s">
        <v>5475</v>
      </c>
      <c r="E93" s="1" t="s">
        <v>40</v>
      </c>
      <c r="F93" s="1" t="s">
        <v>322</v>
      </c>
    </row>
    <row r="94" spans="3:11" s="1" customFormat="1" ht="12.75" customHeight="1">
      <c r="C94" s="1" t="s">
        <v>5471</v>
      </c>
      <c r="E94" s="1" t="s">
        <v>668</v>
      </c>
      <c r="F94" s="1" t="s">
        <v>239</v>
      </c>
      <c r="K94" s="1" t="s">
        <v>5472</v>
      </c>
    </row>
    <row r="95" spans="3:11" s="1" customFormat="1" ht="12.75" customHeight="1">
      <c r="C95" s="1" t="s">
        <v>5488</v>
      </c>
      <c r="E95" s="1" t="s">
        <v>272</v>
      </c>
      <c r="F95" s="1" t="s">
        <v>302</v>
      </c>
      <c r="K95" s="1" t="s">
        <v>330</v>
      </c>
    </row>
    <row r="96" spans="3:9" s="1" customFormat="1" ht="12.75" customHeight="1">
      <c r="C96" s="1" t="s">
        <v>5656</v>
      </c>
      <c r="E96" s="1" t="s">
        <v>2007</v>
      </c>
      <c r="F96" s="1" t="s">
        <v>7</v>
      </c>
      <c r="I96" s="1" t="s">
        <v>5657</v>
      </c>
    </row>
    <row r="97" spans="3:11" s="1" customFormat="1" ht="12.75" customHeight="1">
      <c r="C97" s="1" t="s">
        <v>5121</v>
      </c>
      <c r="E97" s="1" t="s">
        <v>140</v>
      </c>
      <c r="F97" s="1" t="s">
        <v>197</v>
      </c>
      <c r="G97" s="1" t="s">
        <v>5215</v>
      </c>
      <c r="K97" s="1" t="s">
        <v>5122</v>
      </c>
    </row>
    <row r="98" spans="3:7" s="1" customFormat="1" ht="12.75" customHeight="1">
      <c r="C98" s="1" t="s">
        <v>5370</v>
      </c>
      <c r="E98" s="1" t="s">
        <v>508</v>
      </c>
      <c r="F98" s="1" t="s">
        <v>1970</v>
      </c>
      <c r="G98" s="1">
        <v>80</v>
      </c>
    </row>
    <row r="99" spans="3:11" s="1" customFormat="1" ht="12.75" customHeight="1">
      <c r="C99" s="1" t="s">
        <v>5557</v>
      </c>
      <c r="E99" s="1" t="s">
        <v>5558</v>
      </c>
      <c r="F99" s="1" t="s">
        <v>5559</v>
      </c>
      <c r="K99" s="1" t="str">
        <f>"+P.x +RONDEAU Marie"</f>
        <v>+P.x +RONDEAU Marie</v>
      </c>
    </row>
    <row r="100" spans="3:10" s="1" customFormat="1" ht="12.75" customHeight="1">
      <c r="C100" s="1" t="s">
        <v>5131</v>
      </c>
      <c r="E100" s="1" t="s">
        <v>5132</v>
      </c>
      <c r="F100" s="1" t="s">
        <v>196</v>
      </c>
      <c r="I100" s="1" t="s">
        <v>1295</v>
      </c>
      <c r="J100" s="1" t="s">
        <v>5133</v>
      </c>
    </row>
    <row r="101" spans="3:9" s="1" customFormat="1" ht="12.75" customHeight="1">
      <c r="C101" s="1" t="s">
        <v>5466</v>
      </c>
      <c r="E101" s="1" t="s">
        <v>1807</v>
      </c>
      <c r="F101" s="1" t="s">
        <v>1157</v>
      </c>
      <c r="I101" s="1" t="s">
        <v>5467</v>
      </c>
    </row>
    <row r="102" spans="3:10" s="1" customFormat="1" ht="12.75" customHeight="1">
      <c r="C102" s="1" t="s">
        <v>5123</v>
      </c>
      <c r="E102" s="1" t="s">
        <v>140</v>
      </c>
      <c r="F102" s="1" t="s">
        <v>2917</v>
      </c>
      <c r="J102" s="1" t="s">
        <v>5124</v>
      </c>
    </row>
    <row r="103" spans="3:10" s="1" customFormat="1" ht="12.75" customHeight="1">
      <c r="C103" s="1" t="s">
        <v>5393</v>
      </c>
      <c r="E103" s="1" t="s">
        <v>5394</v>
      </c>
      <c r="F103" s="1" t="s">
        <v>96</v>
      </c>
      <c r="J103" s="1" t="s">
        <v>5395</v>
      </c>
    </row>
    <row r="104" spans="3:7" s="1" customFormat="1" ht="12.75" customHeight="1">
      <c r="C104" s="1" t="s">
        <v>5408</v>
      </c>
      <c r="E104" s="1" t="s">
        <v>5409</v>
      </c>
      <c r="F104" s="1" t="s">
        <v>197</v>
      </c>
      <c r="G104" s="1">
        <v>80</v>
      </c>
    </row>
    <row r="105" spans="3:10" s="1" customFormat="1" ht="12.75" customHeight="1">
      <c r="C105" s="1" t="s">
        <v>5402</v>
      </c>
      <c r="E105" s="1" t="s">
        <v>2186</v>
      </c>
      <c r="F105" s="1" t="s">
        <v>19</v>
      </c>
      <c r="G105" s="1">
        <v>33</v>
      </c>
      <c r="I105" s="1" t="s">
        <v>1295</v>
      </c>
      <c r="J105" s="1" t="s">
        <v>5403</v>
      </c>
    </row>
    <row r="106" spans="3:12" s="1" customFormat="1" ht="12.75" customHeight="1">
      <c r="C106" s="1" t="s">
        <v>5114</v>
      </c>
      <c r="E106" s="1" t="s">
        <v>394</v>
      </c>
      <c r="F106" s="1" t="s">
        <v>1179</v>
      </c>
      <c r="G106" s="1">
        <v>80</v>
      </c>
      <c r="L106" s="1" t="s">
        <v>5115</v>
      </c>
    </row>
    <row r="107" spans="3:10" s="1" customFormat="1" ht="12.75" customHeight="1">
      <c r="C107" s="1" t="s">
        <v>5573</v>
      </c>
      <c r="D107" s="1" t="s">
        <v>5399</v>
      </c>
      <c r="E107" s="1" t="s">
        <v>5574</v>
      </c>
      <c r="F107" s="1" t="s">
        <v>7</v>
      </c>
      <c r="J107" s="1" t="s">
        <v>5575</v>
      </c>
    </row>
    <row r="108" spans="3:11" s="1" customFormat="1" ht="12.75" customHeight="1">
      <c r="C108" s="1" t="s">
        <v>5477</v>
      </c>
      <c r="D108" s="1" t="s">
        <v>5478</v>
      </c>
      <c r="E108" s="1" t="s">
        <v>5479</v>
      </c>
      <c r="F108" s="1" t="s">
        <v>226</v>
      </c>
      <c r="K108" s="1" t="s">
        <v>5480</v>
      </c>
    </row>
    <row r="109" spans="3:11" s="1" customFormat="1" ht="12.75" customHeight="1">
      <c r="C109" s="1" t="s">
        <v>5251</v>
      </c>
      <c r="E109" s="1" t="s">
        <v>1005</v>
      </c>
      <c r="F109" s="1" t="s">
        <v>202</v>
      </c>
      <c r="G109" s="1" t="s">
        <v>5252</v>
      </c>
      <c r="K109" s="1" t="s">
        <v>5253</v>
      </c>
    </row>
    <row r="110" spans="3:10" s="1" customFormat="1" ht="12.75" customHeight="1">
      <c r="C110" s="1" t="s">
        <v>5463</v>
      </c>
      <c r="E110" s="1" t="s">
        <v>5464</v>
      </c>
      <c r="F110" s="1" t="s">
        <v>7</v>
      </c>
      <c r="G110" s="1">
        <v>35</v>
      </c>
      <c r="J110" s="1" t="s">
        <v>5465</v>
      </c>
    </row>
    <row r="111" spans="3:8" s="1" customFormat="1" ht="12.75" customHeight="1">
      <c r="C111" s="1" t="s">
        <v>5242</v>
      </c>
      <c r="E111" s="1" t="s">
        <v>2012</v>
      </c>
      <c r="F111" s="1" t="s">
        <v>221</v>
      </c>
      <c r="G111" s="1">
        <v>60</v>
      </c>
      <c r="H111" s="1" t="s">
        <v>5243</v>
      </c>
    </row>
    <row r="112" spans="3:10" s="1" customFormat="1" ht="12.75" customHeight="1">
      <c r="C112" s="1" t="s">
        <v>5125</v>
      </c>
      <c r="E112" s="1" t="s">
        <v>140</v>
      </c>
      <c r="F112" s="1" t="s">
        <v>7</v>
      </c>
      <c r="G112" s="1">
        <v>30</v>
      </c>
      <c r="J112" s="1" t="s">
        <v>5126</v>
      </c>
    </row>
    <row r="113" spans="3:12" s="1" customFormat="1" ht="12.75" customHeight="1">
      <c r="C113" s="1" t="s">
        <v>5481</v>
      </c>
      <c r="E113" s="1" t="s">
        <v>5482</v>
      </c>
      <c r="F113" s="1" t="s">
        <v>1179</v>
      </c>
      <c r="I113" s="1" t="s">
        <v>1295</v>
      </c>
      <c r="J113" s="1" t="s">
        <v>5483</v>
      </c>
      <c r="L113" s="1" t="s">
        <v>5484</v>
      </c>
    </row>
    <row r="114" spans="3:12" s="1" customFormat="1" ht="12.75" customHeight="1">
      <c r="C114" s="1" t="s">
        <v>5388</v>
      </c>
      <c r="E114" s="1" t="s">
        <v>431</v>
      </c>
      <c r="F114" s="1" t="s">
        <v>66</v>
      </c>
      <c r="L114" s="1" t="s">
        <v>5389</v>
      </c>
    </row>
    <row r="115" spans="3:6" s="1" customFormat="1" ht="12.75" customHeight="1">
      <c r="C115" s="1" t="s">
        <v>5260</v>
      </c>
      <c r="D115" s="1" t="s">
        <v>5399</v>
      </c>
      <c r="E115" s="1" t="s">
        <v>4541</v>
      </c>
      <c r="F115" s="1" t="s">
        <v>196</v>
      </c>
    </row>
    <row r="116" spans="3:7" s="1" customFormat="1" ht="12.75" customHeight="1">
      <c r="C116" s="1" t="s">
        <v>5269</v>
      </c>
      <c r="E116" s="1" t="s">
        <v>5270</v>
      </c>
      <c r="F116" s="1" t="s">
        <v>221</v>
      </c>
      <c r="G116" s="1">
        <v>70</v>
      </c>
    </row>
    <row r="117" spans="3:7" s="1" customFormat="1" ht="12.75" customHeight="1">
      <c r="C117" s="1" t="s">
        <v>5396</v>
      </c>
      <c r="E117" s="1" t="s">
        <v>452</v>
      </c>
      <c r="F117" s="1" t="s">
        <v>886</v>
      </c>
      <c r="G117" s="1">
        <v>60</v>
      </c>
    </row>
    <row r="118" spans="3:12" s="1" customFormat="1" ht="12.75" customHeight="1">
      <c r="C118" s="1" t="s">
        <v>5037</v>
      </c>
      <c r="D118" s="1" t="s">
        <v>5038</v>
      </c>
      <c r="E118" s="1" t="s">
        <v>150</v>
      </c>
      <c r="F118" s="1" t="s">
        <v>202</v>
      </c>
      <c r="L118" s="1" t="s">
        <v>5039</v>
      </c>
    </row>
    <row r="119" spans="3:6" s="1" customFormat="1" ht="12.75" customHeight="1">
      <c r="C119" s="1" t="s">
        <v>5372</v>
      </c>
      <c r="E119" s="1" t="s">
        <v>946</v>
      </c>
      <c r="F119" s="1" t="s">
        <v>221</v>
      </c>
    </row>
    <row r="120" spans="3:9" s="1" customFormat="1" ht="12.75" customHeight="1">
      <c r="C120" s="1" t="s">
        <v>5143</v>
      </c>
      <c r="D120" s="1" t="s">
        <v>5399</v>
      </c>
      <c r="E120" s="1" t="s">
        <v>1460</v>
      </c>
      <c r="F120" s="1" t="s">
        <v>1157</v>
      </c>
      <c r="G120" s="1">
        <v>70</v>
      </c>
      <c r="I120" s="1" t="s">
        <v>5144</v>
      </c>
    </row>
    <row r="121" spans="3:10" s="1" customFormat="1" ht="12.75" customHeight="1">
      <c r="C121" s="1" t="s">
        <v>5118</v>
      </c>
      <c r="E121" s="1" t="s">
        <v>397</v>
      </c>
      <c r="F121" s="1" t="s">
        <v>768</v>
      </c>
      <c r="J121" s="1" t="s">
        <v>5119</v>
      </c>
    </row>
    <row r="122" spans="3:6" s="1" customFormat="1" ht="12.75" customHeight="1">
      <c r="C122" s="1" t="s">
        <v>2459</v>
      </c>
      <c r="D122" s="1" t="s">
        <v>5399</v>
      </c>
      <c r="E122" s="1" t="s">
        <v>2996</v>
      </c>
      <c r="F122" s="1" t="s">
        <v>340</v>
      </c>
    </row>
    <row r="123" spans="3:6" s="1" customFormat="1" ht="12.75" customHeight="1">
      <c r="C123" s="1" t="s">
        <v>5120</v>
      </c>
      <c r="E123" s="1" t="s">
        <v>397</v>
      </c>
      <c r="F123" s="1" t="s">
        <v>7</v>
      </c>
    </row>
    <row r="124" spans="3:10" s="1" customFormat="1" ht="12.75" customHeight="1">
      <c r="C124" s="1" t="s">
        <v>5235</v>
      </c>
      <c r="E124" s="1" t="s">
        <v>1693</v>
      </c>
      <c r="F124" s="1" t="s">
        <v>399</v>
      </c>
      <c r="J124" s="1" t="s">
        <v>5236</v>
      </c>
    </row>
    <row r="125" spans="3:9" s="1" customFormat="1" ht="12.75" customHeight="1">
      <c r="C125" s="1" t="s">
        <v>5314</v>
      </c>
      <c r="E125" s="1" t="s">
        <v>119</v>
      </c>
      <c r="F125" s="1" t="s">
        <v>202</v>
      </c>
      <c r="G125" s="1">
        <v>50</v>
      </c>
      <c r="I125" s="1" t="s">
        <v>5315</v>
      </c>
    </row>
    <row r="126" spans="3:12" s="1" customFormat="1" ht="12.75" customHeight="1">
      <c r="C126" s="1" t="s">
        <v>5568</v>
      </c>
      <c r="E126" s="1" t="s">
        <v>988</v>
      </c>
      <c r="F126" s="1" t="s">
        <v>196</v>
      </c>
      <c r="J126" s="1" t="s">
        <v>5569</v>
      </c>
      <c r="L126" s="1" t="s">
        <v>5570</v>
      </c>
    </row>
    <row r="127" spans="3:11" s="1" customFormat="1" ht="12.75" customHeight="1">
      <c r="C127" s="1" t="s">
        <v>5127</v>
      </c>
      <c r="E127" s="1" t="s">
        <v>301</v>
      </c>
      <c r="F127" s="1" t="s">
        <v>221</v>
      </c>
      <c r="G127" s="1">
        <v>5</v>
      </c>
      <c r="K127" s="1" t="s">
        <v>5128</v>
      </c>
    </row>
    <row r="128" spans="3:11" s="1" customFormat="1" ht="12.75" customHeight="1">
      <c r="C128" s="1" t="s">
        <v>5563</v>
      </c>
      <c r="E128" s="1" t="s">
        <v>5564</v>
      </c>
      <c r="F128" s="1" t="s">
        <v>7</v>
      </c>
      <c r="G128" s="1">
        <v>3</v>
      </c>
      <c r="K128" s="1" t="s">
        <v>5565</v>
      </c>
    </row>
    <row r="129" spans="3:11" s="1" customFormat="1" ht="12.75" customHeight="1">
      <c r="C129" s="1" t="s">
        <v>5254</v>
      </c>
      <c r="E129" s="1" t="s">
        <v>1453</v>
      </c>
      <c r="F129" s="1" t="s">
        <v>2411</v>
      </c>
      <c r="G129" s="1">
        <v>33</v>
      </c>
      <c r="I129" s="1" t="s">
        <v>5255</v>
      </c>
      <c r="K129" s="1" t="s">
        <v>5256</v>
      </c>
    </row>
    <row r="130" spans="3:12" s="1" customFormat="1" ht="12.75" customHeight="1">
      <c r="C130" s="1" t="s">
        <v>5390</v>
      </c>
      <c r="E130" s="1" t="s">
        <v>2714</v>
      </c>
      <c r="F130" s="1" t="s">
        <v>96</v>
      </c>
      <c r="J130" s="1" t="s">
        <v>5391</v>
      </c>
      <c r="L130" s="1" t="s">
        <v>5392</v>
      </c>
    </row>
    <row r="131" spans="3:10" s="1" customFormat="1" ht="12.75" customHeight="1">
      <c r="C131" s="1" t="s">
        <v>5154</v>
      </c>
      <c r="E131" s="1" t="s">
        <v>1927</v>
      </c>
      <c r="F131" s="1" t="s">
        <v>2265</v>
      </c>
      <c r="J131" s="1" t="s">
        <v>5365</v>
      </c>
    </row>
    <row r="132" spans="3:10" s="1" customFormat="1" ht="12.75" customHeight="1">
      <c r="C132" s="1" t="s">
        <v>5208</v>
      </c>
      <c r="E132" s="1" t="s">
        <v>2594</v>
      </c>
      <c r="F132" s="1" t="s">
        <v>340</v>
      </c>
      <c r="I132" s="1" t="s">
        <v>5209</v>
      </c>
      <c r="J132" s="1" t="s">
        <v>5210</v>
      </c>
    </row>
    <row r="133" spans="3:11" s="1" customFormat="1" ht="12.75" customHeight="1">
      <c r="C133" s="1" t="s">
        <v>5410</v>
      </c>
      <c r="E133" s="1" t="s">
        <v>5411</v>
      </c>
      <c r="F133" s="1" t="s">
        <v>5412</v>
      </c>
      <c r="K133" s="1" t="s">
        <v>5413</v>
      </c>
    </row>
    <row r="134" spans="3:7" s="1" customFormat="1" ht="12.75" customHeight="1">
      <c r="C134" s="1" t="s">
        <v>5244</v>
      </c>
      <c r="E134" s="1" t="s">
        <v>2012</v>
      </c>
      <c r="F134" s="1" t="s">
        <v>340</v>
      </c>
      <c r="G134" s="1">
        <v>7</v>
      </c>
    </row>
    <row r="135" spans="3:12" s="1" customFormat="1" ht="12.75" customHeight="1">
      <c r="C135" s="1" t="s">
        <v>5658</v>
      </c>
      <c r="E135" s="1" t="s">
        <v>2007</v>
      </c>
      <c r="F135" s="1" t="s">
        <v>330</v>
      </c>
      <c r="J135" s="1" t="s">
        <v>5659</v>
      </c>
      <c r="L135" s="1" t="s">
        <v>5660</v>
      </c>
    </row>
    <row r="136" spans="3:12" s="1" customFormat="1" ht="12.75" customHeight="1">
      <c r="C136" s="1" t="s">
        <v>293</v>
      </c>
      <c r="E136" s="1" t="s">
        <v>5240</v>
      </c>
      <c r="F136" s="1" t="s">
        <v>239</v>
      </c>
      <c r="G136" s="1">
        <v>54</v>
      </c>
      <c r="L136" s="1" t="s">
        <v>5241</v>
      </c>
    </row>
    <row r="137" spans="3:11" s="1" customFormat="1" ht="12.75" customHeight="1">
      <c r="C137" s="1" t="s">
        <v>5414</v>
      </c>
      <c r="E137" s="1" t="s">
        <v>1066</v>
      </c>
      <c r="F137" s="1" t="s">
        <v>555</v>
      </c>
      <c r="I137" s="1" t="s">
        <v>1430</v>
      </c>
      <c r="K137" s="1" t="s">
        <v>221</v>
      </c>
    </row>
    <row r="138" spans="3:12" s="1" customFormat="1" ht="12.75" customHeight="1">
      <c r="C138" s="1" t="s">
        <v>1089</v>
      </c>
      <c r="D138" s="1" t="s">
        <v>5257</v>
      </c>
      <c r="E138" s="1" t="s">
        <v>1453</v>
      </c>
      <c r="F138" s="1" t="s">
        <v>5258</v>
      </c>
      <c r="L138" s="1" t="s">
        <v>5259</v>
      </c>
    </row>
    <row r="139" spans="3:10" s="1" customFormat="1" ht="12.75" customHeight="1">
      <c r="C139" s="1" t="s">
        <v>5404</v>
      </c>
      <c r="E139" s="1" t="s">
        <v>5405</v>
      </c>
      <c r="F139" s="1" t="s">
        <v>5201</v>
      </c>
      <c r="I139" s="1" t="s">
        <v>1442</v>
      </c>
      <c r="J139" s="1" t="s">
        <v>5202</v>
      </c>
    </row>
    <row r="140" spans="3:6" s="1" customFormat="1" ht="12.75" customHeight="1">
      <c r="C140" s="1" t="s">
        <v>5268</v>
      </c>
      <c r="E140" s="1" t="s">
        <v>4050</v>
      </c>
      <c r="F140" s="1" t="s">
        <v>221</v>
      </c>
    </row>
    <row r="141" spans="3:6" s="1" customFormat="1" ht="12.75" customHeight="1">
      <c r="C141" s="1" t="s">
        <v>5205</v>
      </c>
      <c r="E141" s="1" t="s">
        <v>5206</v>
      </c>
      <c r="F141" s="1" t="s">
        <v>7</v>
      </c>
    </row>
    <row r="142" spans="3:6" s="1" customFormat="1" ht="12.75" customHeight="1">
      <c r="C142" s="1" t="s">
        <v>5401</v>
      </c>
      <c r="E142" s="1" t="s">
        <v>88</v>
      </c>
      <c r="F142" s="1" t="s">
        <v>197</v>
      </c>
    </row>
    <row r="143" spans="3:12" s="1" customFormat="1" ht="12.75" customHeight="1">
      <c r="C143" s="1" t="s">
        <v>5238</v>
      </c>
      <c r="E143" s="1" t="s">
        <v>991</v>
      </c>
      <c r="F143" s="1" t="s">
        <v>233</v>
      </c>
      <c r="G143" s="1">
        <v>60</v>
      </c>
      <c r="I143" s="1" t="s">
        <v>850</v>
      </c>
      <c r="L143" s="1" t="s">
        <v>5239</v>
      </c>
    </row>
    <row r="144" spans="3:7" s="1" customFormat="1" ht="12.75" customHeight="1">
      <c r="C144" s="1" t="s">
        <v>349</v>
      </c>
      <c r="E144" s="1" t="s">
        <v>5230</v>
      </c>
      <c r="F144" s="1" t="s">
        <v>221</v>
      </c>
      <c r="G144" s="1">
        <v>4</v>
      </c>
    </row>
    <row r="145" spans="3:7" s="1" customFormat="1" ht="12.75" customHeight="1">
      <c r="C145" s="1" t="s">
        <v>5245</v>
      </c>
      <c r="E145" s="1" t="s">
        <v>2170</v>
      </c>
      <c r="F145" s="1" t="s">
        <v>202</v>
      </c>
      <c r="G145" s="1">
        <v>60</v>
      </c>
    </row>
    <row r="146" spans="3:12" s="1" customFormat="1" ht="12.75" customHeight="1">
      <c r="C146" s="1" t="s">
        <v>5489</v>
      </c>
      <c r="E146" s="1" t="s">
        <v>5490</v>
      </c>
      <c r="F146" s="1" t="s">
        <v>5491</v>
      </c>
      <c r="I146" s="1" t="s">
        <v>5312</v>
      </c>
      <c r="L146" s="1" t="s">
        <v>5313</v>
      </c>
    </row>
    <row r="147" spans="1:6" s="1" customFormat="1" ht="12.75" customHeight="1">
      <c r="A147" s="2"/>
      <c r="B147" s="2"/>
      <c r="C147" s="2" t="s">
        <v>5129</v>
      </c>
      <c r="E147" s="1" t="s">
        <v>878</v>
      </c>
      <c r="F147" s="1" t="s">
        <v>302</v>
      </c>
    </row>
    <row r="148" spans="3:10" s="1" customFormat="1" ht="12.75" customHeight="1">
      <c r="C148" s="1" t="s">
        <v>5148</v>
      </c>
      <c r="D148" s="1" t="s">
        <v>116</v>
      </c>
      <c r="E148" s="1" t="s">
        <v>2302</v>
      </c>
      <c r="F148" s="1" t="s">
        <v>196</v>
      </c>
      <c r="I148" s="1" t="s">
        <v>1295</v>
      </c>
      <c r="J148" s="1" t="s">
        <v>5149</v>
      </c>
    </row>
    <row r="149" spans="3:10" s="1" customFormat="1" ht="12.75" customHeight="1">
      <c r="C149" s="1" t="s">
        <v>5042</v>
      </c>
      <c r="E149" s="1" t="s">
        <v>5043</v>
      </c>
      <c r="F149" s="1" t="s">
        <v>235</v>
      </c>
      <c r="J149" s="1" t="s">
        <v>5044</v>
      </c>
    </row>
    <row r="150" spans="3:6" s="1" customFormat="1" ht="12.75" customHeight="1">
      <c r="C150" s="1" t="s">
        <v>5042</v>
      </c>
      <c r="E150" s="1" t="s">
        <v>301</v>
      </c>
      <c r="F150" s="1" t="s">
        <v>197</v>
      </c>
    </row>
    <row r="151" spans="3:11" s="1" customFormat="1" ht="12.75" customHeight="1">
      <c r="C151" s="1" t="s">
        <v>5042</v>
      </c>
      <c r="E151" s="1" t="s">
        <v>508</v>
      </c>
      <c r="F151" s="1" t="s">
        <v>1006</v>
      </c>
      <c r="K151" s="1" t="s">
        <v>330</v>
      </c>
    </row>
    <row r="152" spans="3:9" s="1" customFormat="1" ht="12.75" customHeight="1">
      <c r="C152" s="1" t="s">
        <v>5136</v>
      </c>
      <c r="E152" s="1" t="s">
        <v>1106</v>
      </c>
      <c r="F152" s="1" t="s">
        <v>442</v>
      </c>
      <c r="I152" s="1" t="s">
        <v>5137</v>
      </c>
    </row>
    <row r="153" spans="3:10" s="1" customFormat="1" ht="12.75" customHeight="1">
      <c r="C153" s="1" t="s">
        <v>5316</v>
      </c>
      <c r="E153" s="1" t="s">
        <v>5317</v>
      </c>
      <c r="F153" s="1" t="s">
        <v>555</v>
      </c>
      <c r="J153" s="1" t="s">
        <v>5318</v>
      </c>
    </row>
    <row r="154" spans="3:10" s="1" customFormat="1" ht="12.75" customHeight="1">
      <c r="C154" s="1" t="s">
        <v>5460</v>
      </c>
      <c r="E154" s="1" t="s">
        <v>5461</v>
      </c>
      <c r="F154" s="1" t="s">
        <v>7</v>
      </c>
      <c r="J154" s="1" t="s">
        <v>5462</v>
      </c>
    </row>
    <row r="155" spans="3:7" s="1" customFormat="1" ht="12.75" customHeight="1">
      <c r="C155" s="1" t="s">
        <v>5583</v>
      </c>
      <c r="E155" s="1" t="s">
        <v>15</v>
      </c>
      <c r="F155" s="1" t="s">
        <v>522</v>
      </c>
      <c r="G155" s="1">
        <v>13</v>
      </c>
    </row>
    <row r="156" spans="3:10" s="1" customFormat="1" ht="12.75" customHeight="1">
      <c r="C156" s="1" t="s">
        <v>5049</v>
      </c>
      <c r="E156" s="1" t="s">
        <v>2115</v>
      </c>
      <c r="F156" s="1" t="s">
        <v>96</v>
      </c>
      <c r="J156" s="1" t="s">
        <v>5050</v>
      </c>
    </row>
    <row r="157" spans="3:7" s="1" customFormat="1" ht="12.75" customHeight="1">
      <c r="C157" s="1" t="s">
        <v>5473</v>
      </c>
      <c r="E157" s="1" t="s">
        <v>668</v>
      </c>
      <c r="F157" s="1" t="s">
        <v>25</v>
      </c>
      <c r="G157" s="1" t="s">
        <v>5474</v>
      </c>
    </row>
    <row r="158" spans="3:6" s="1" customFormat="1" ht="12.75" customHeight="1">
      <c r="C158" s="1" t="s">
        <v>5246</v>
      </c>
      <c r="E158" s="1" t="s">
        <v>1949</v>
      </c>
      <c r="F158" s="1" t="s">
        <v>120</v>
      </c>
    </row>
    <row r="159" spans="3:12" s="1" customFormat="1" ht="12.75" customHeight="1">
      <c r="C159" s="1" t="s">
        <v>5571</v>
      </c>
      <c r="E159" s="1" t="s">
        <v>988</v>
      </c>
      <c r="F159" s="1" t="s">
        <v>202</v>
      </c>
      <c r="H159" s="1" t="s">
        <v>5672</v>
      </c>
      <c r="I159" s="4" t="s">
        <v>5671</v>
      </c>
      <c r="L159" s="1" t="s">
        <v>5572</v>
      </c>
    </row>
    <row r="160" spans="3:7" s="1" customFormat="1" ht="12.75" customHeight="1">
      <c r="C160" s="1" t="s">
        <v>858</v>
      </c>
      <c r="E160" s="1" t="s">
        <v>361</v>
      </c>
      <c r="F160" s="1" t="s">
        <v>235</v>
      </c>
      <c r="G160" s="1">
        <v>49</v>
      </c>
    </row>
    <row r="161" spans="3:6" s="1" customFormat="1" ht="12.75" customHeight="1">
      <c r="C161" s="1" t="s">
        <v>5134</v>
      </c>
      <c r="E161" s="1" t="s">
        <v>5135</v>
      </c>
      <c r="F161" s="1" t="s">
        <v>196</v>
      </c>
    </row>
    <row r="162" spans="3:12" s="5" customFormat="1" ht="12" customHeight="1">
      <c r="C162" s="5" t="s">
        <v>5673</v>
      </c>
      <c r="E162" s="5" t="s">
        <v>2316</v>
      </c>
      <c r="F162" s="5" t="s">
        <v>7</v>
      </c>
      <c r="J162" s="5" t="s">
        <v>5674</v>
      </c>
      <c r="K162" s="5" t="s">
        <v>5675</v>
      </c>
      <c r="L162"/>
    </row>
    <row r="163" spans="3:11" s="5" customFormat="1" ht="12" customHeight="1">
      <c r="C163" s="5" t="s">
        <v>5676</v>
      </c>
      <c r="E163" s="5" t="s">
        <v>397</v>
      </c>
      <c r="F163" s="5" t="s">
        <v>1006</v>
      </c>
      <c r="G163" s="5">
        <v>0</v>
      </c>
      <c r="K163" s="5" t="str">
        <f>"--- x D'AZELLE Marie"</f>
        <v>--- x D'AZELLE Marie</v>
      </c>
    </row>
    <row r="164" spans="3:12" s="5" customFormat="1" ht="12" customHeight="1">
      <c r="C164" s="5" t="s">
        <v>5676</v>
      </c>
      <c r="E164" s="5" t="s">
        <v>5677</v>
      </c>
      <c r="F164" s="5" t="s">
        <v>233</v>
      </c>
      <c r="G164" s="5" t="s">
        <v>5678</v>
      </c>
      <c r="K164" s="5" t="s">
        <v>5492</v>
      </c>
      <c r="L164" s="5" t="s">
        <v>5493</v>
      </c>
    </row>
    <row r="165" spans="3:12" s="5" customFormat="1" ht="12" customHeight="1">
      <c r="C165" s="5" t="s">
        <v>5494</v>
      </c>
      <c r="E165" s="5" t="s">
        <v>88</v>
      </c>
      <c r="F165" s="5" t="s">
        <v>202</v>
      </c>
      <c r="L165" s="5" t="s">
        <v>5495</v>
      </c>
    </row>
    <row r="166" spans="3:12" s="5" customFormat="1" ht="12" customHeight="1">
      <c r="C166" s="5" t="s">
        <v>5496</v>
      </c>
      <c r="E166" s="5" t="s">
        <v>301</v>
      </c>
      <c r="F166" s="5" t="s">
        <v>227</v>
      </c>
      <c r="L166" s="5" t="s">
        <v>5497</v>
      </c>
    </row>
    <row r="167" spans="3:11" s="5" customFormat="1" ht="12" customHeight="1">
      <c r="C167" s="5" t="s">
        <v>5498</v>
      </c>
      <c r="E167" s="5" t="s">
        <v>668</v>
      </c>
      <c r="F167" s="5" t="s">
        <v>196</v>
      </c>
      <c r="G167" s="5">
        <v>19</v>
      </c>
      <c r="J167" s="5" t="s">
        <v>5699</v>
      </c>
      <c r="K167" s="5" t="s">
        <v>5700</v>
      </c>
    </row>
    <row r="168" spans="3:10" s="5" customFormat="1" ht="12" customHeight="1">
      <c r="C168" s="5" t="s">
        <v>5499</v>
      </c>
      <c r="E168" s="5" t="s">
        <v>1160</v>
      </c>
      <c r="G168" s="5">
        <v>82</v>
      </c>
      <c r="J168" s="5" t="s">
        <v>1830</v>
      </c>
    </row>
    <row r="169" spans="3:9" s="5" customFormat="1" ht="12" customHeight="1">
      <c r="C169" s="5" t="s">
        <v>5500</v>
      </c>
      <c r="E169" s="5" t="s">
        <v>301</v>
      </c>
      <c r="F169" s="5" t="s">
        <v>522</v>
      </c>
      <c r="I169" s="5" t="s">
        <v>5501</v>
      </c>
    </row>
    <row r="170" spans="3:7" s="5" customFormat="1" ht="12" customHeight="1">
      <c r="C170" s="5" t="s">
        <v>5321</v>
      </c>
      <c r="E170" s="5" t="s">
        <v>5322</v>
      </c>
      <c r="F170" s="5" t="s">
        <v>202</v>
      </c>
      <c r="G170" s="5">
        <v>48</v>
      </c>
    </row>
    <row r="171" spans="3:12" s="5" customFormat="1" ht="12" customHeight="1">
      <c r="C171" s="5" t="s">
        <v>5323</v>
      </c>
      <c r="E171" s="5" t="s">
        <v>88</v>
      </c>
      <c r="F171" s="5" t="s">
        <v>522</v>
      </c>
      <c r="L171" s="5" t="s">
        <v>5324</v>
      </c>
    </row>
    <row r="172" spans="3:12" s="5" customFormat="1" ht="12" customHeight="1">
      <c r="C172" s="5" t="s">
        <v>5325</v>
      </c>
      <c r="E172" s="5" t="s">
        <v>5326</v>
      </c>
      <c r="F172" s="5" t="s">
        <v>540</v>
      </c>
      <c r="I172" s="5" t="s">
        <v>5327</v>
      </c>
      <c r="L172" s="5" t="s">
        <v>5328</v>
      </c>
    </row>
    <row r="173" spans="3:11" s="5" customFormat="1" ht="12" customHeight="1">
      <c r="C173" s="5" t="s">
        <v>5329</v>
      </c>
      <c r="E173" s="5" t="s">
        <v>64</v>
      </c>
      <c r="F173" s="5" t="s">
        <v>197</v>
      </c>
      <c r="G173" s="5">
        <v>18</v>
      </c>
      <c r="K173" s="5" t="s">
        <v>66</v>
      </c>
    </row>
    <row r="174" spans="3:9" s="5" customFormat="1" ht="12" customHeight="1">
      <c r="C174" s="5" t="s">
        <v>5330</v>
      </c>
      <c r="E174" s="5" t="s">
        <v>2556</v>
      </c>
      <c r="F174" s="5" t="s">
        <v>695</v>
      </c>
      <c r="G174" s="5">
        <v>70</v>
      </c>
      <c r="I174" s="5" t="s">
        <v>850</v>
      </c>
    </row>
    <row r="175" spans="3:11" s="5" customFormat="1" ht="12" customHeight="1">
      <c r="C175" s="5" t="s">
        <v>5331</v>
      </c>
      <c r="E175" s="5" t="s">
        <v>978</v>
      </c>
      <c r="F175" s="5" t="s">
        <v>7</v>
      </c>
      <c r="G175" s="5">
        <v>29</v>
      </c>
      <c r="I175" s="5" t="s">
        <v>5332</v>
      </c>
      <c r="K175" s="5" t="s">
        <v>5333</v>
      </c>
    </row>
    <row r="176" spans="3:12" s="5" customFormat="1" ht="12" customHeight="1">
      <c r="C176" s="5" t="s">
        <v>5334</v>
      </c>
      <c r="F176" s="5" t="s">
        <v>221</v>
      </c>
      <c r="G176" s="5">
        <v>45</v>
      </c>
      <c r="I176" s="5" t="s">
        <v>5335</v>
      </c>
      <c r="J176" s="5" t="s">
        <v>5336</v>
      </c>
      <c r="L176" s="5" t="s">
        <v>5337</v>
      </c>
    </row>
    <row r="177" spans="3:11" s="5" customFormat="1" ht="12" customHeight="1">
      <c r="C177" s="5" t="s">
        <v>5338</v>
      </c>
      <c r="E177" s="5" t="s">
        <v>5339</v>
      </c>
      <c r="F177" s="5" t="s">
        <v>233</v>
      </c>
      <c r="I177" s="5" t="s">
        <v>5340</v>
      </c>
      <c r="K177" s="5" t="s">
        <v>5341</v>
      </c>
    </row>
    <row r="178" spans="3:10" s="5" customFormat="1" ht="12" customHeight="1">
      <c r="C178" s="5" t="s">
        <v>5342</v>
      </c>
      <c r="E178" s="5" t="s">
        <v>708</v>
      </c>
      <c r="F178" s="5" t="s">
        <v>886</v>
      </c>
      <c r="J178" s="5" t="s">
        <v>5343</v>
      </c>
    </row>
    <row r="179" spans="3:12" s="5" customFormat="1" ht="12" customHeight="1">
      <c r="C179" s="5" t="s">
        <v>5344</v>
      </c>
      <c r="E179" s="5" t="s">
        <v>1829</v>
      </c>
      <c r="F179" s="5" t="s">
        <v>768</v>
      </c>
      <c r="G179" s="5">
        <v>70</v>
      </c>
      <c r="J179" s="5" t="s">
        <v>5345</v>
      </c>
      <c r="L179" s="5" t="s">
        <v>5346</v>
      </c>
    </row>
    <row r="180" spans="3:10" s="5" customFormat="1" ht="12" customHeight="1">
      <c r="C180" s="5" t="s">
        <v>5347</v>
      </c>
      <c r="E180" s="5" t="s">
        <v>1363</v>
      </c>
      <c r="F180" s="5" t="s">
        <v>5348</v>
      </c>
      <c r="I180" s="5" t="s">
        <v>5349</v>
      </c>
      <c r="J180" s="5" t="s">
        <v>5350</v>
      </c>
    </row>
    <row r="181" spans="3:11" s="5" customFormat="1" ht="12" customHeight="1">
      <c r="C181" s="5" t="s">
        <v>5351</v>
      </c>
      <c r="E181" s="5" t="s">
        <v>1392</v>
      </c>
      <c r="F181" s="5" t="s">
        <v>7</v>
      </c>
      <c r="G181" s="5" t="s">
        <v>5577</v>
      </c>
      <c r="K181" s="5" t="s">
        <v>5352</v>
      </c>
    </row>
    <row r="182" spans="3:12" s="5" customFormat="1" ht="12" customHeight="1">
      <c r="C182" s="5" t="s">
        <v>5353</v>
      </c>
      <c r="E182" s="5" t="s">
        <v>723</v>
      </c>
      <c r="F182" s="5" t="s">
        <v>7</v>
      </c>
      <c r="G182" s="5">
        <v>33</v>
      </c>
      <c r="J182" s="5" t="s">
        <v>5354</v>
      </c>
      <c r="L182"/>
    </row>
    <row r="183" spans="3:12" s="5" customFormat="1" ht="12" customHeight="1">
      <c r="C183" s="5" t="s">
        <v>5355</v>
      </c>
      <c r="E183" s="5" t="s">
        <v>294</v>
      </c>
      <c r="F183" s="5" t="s">
        <v>226</v>
      </c>
      <c r="G183" s="5">
        <v>40</v>
      </c>
      <c r="L183" s="5" t="s">
        <v>5356</v>
      </c>
    </row>
    <row r="184" spans="3:10" s="5" customFormat="1" ht="12" customHeight="1">
      <c r="C184" s="5" t="s">
        <v>5357</v>
      </c>
      <c r="D184" s="5" t="str">
        <f>"+nef"</f>
        <v>+nef</v>
      </c>
      <c r="E184" s="5" t="s">
        <v>5358</v>
      </c>
      <c r="F184" s="5" t="s">
        <v>5359</v>
      </c>
      <c r="I184" s="5" t="s">
        <v>5360</v>
      </c>
      <c r="J184" s="5" t="s">
        <v>5361</v>
      </c>
    </row>
    <row r="185" spans="3:12" s="5" customFormat="1" ht="12" customHeight="1">
      <c r="C185" s="5" t="s">
        <v>5362</v>
      </c>
      <c r="E185" s="5" t="s">
        <v>2622</v>
      </c>
      <c r="F185" s="5" t="s">
        <v>233</v>
      </c>
      <c r="G185" s="5">
        <v>60</v>
      </c>
      <c r="L185" s="5" t="s">
        <v>5363</v>
      </c>
    </row>
    <row r="186" spans="3:10" s="5" customFormat="1" ht="12" customHeight="1">
      <c r="C186" s="5" t="s">
        <v>5364</v>
      </c>
      <c r="E186" s="5" t="s">
        <v>1022</v>
      </c>
      <c r="F186" s="5" t="s">
        <v>202</v>
      </c>
      <c r="J186" s="5" t="s">
        <v>5544</v>
      </c>
    </row>
    <row r="187" spans="3:11" s="5" customFormat="1" ht="12" customHeight="1">
      <c r="C187" s="5" t="s">
        <v>5545</v>
      </c>
      <c r="E187" s="5" t="s">
        <v>88</v>
      </c>
      <c r="F187" s="5" t="s">
        <v>197</v>
      </c>
      <c r="G187" s="5">
        <v>20</v>
      </c>
      <c r="I187" s="5" t="s">
        <v>850</v>
      </c>
      <c r="K187" s="5" t="s">
        <v>985</v>
      </c>
    </row>
    <row r="188" spans="3:12" s="5" customFormat="1" ht="12" customHeight="1">
      <c r="C188" s="5" t="s">
        <v>5546</v>
      </c>
      <c r="E188" s="5" t="s">
        <v>5547</v>
      </c>
      <c r="F188" s="5" t="s">
        <v>330</v>
      </c>
      <c r="G188" s="5">
        <v>60</v>
      </c>
      <c r="I188" s="5" t="s">
        <v>5548</v>
      </c>
      <c r="L188" s="5" t="s">
        <v>5549</v>
      </c>
    </row>
    <row r="189" spans="3:9" s="5" customFormat="1" ht="12" customHeight="1">
      <c r="C189" s="5" t="s">
        <v>5550</v>
      </c>
      <c r="E189" s="5" t="s">
        <v>2007</v>
      </c>
      <c r="F189" s="5" t="s">
        <v>7</v>
      </c>
      <c r="I189" s="5" t="s">
        <v>476</v>
      </c>
    </row>
    <row r="190" spans="3:12" s="5" customFormat="1" ht="12" customHeight="1">
      <c r="C190" s="5" t="s">
        <v>5551</v>
      </c>
      <c r="E190" s="5" t="s">
        <v>882</v>
      </c>
      <c r="F190" s="5" t="s">
        <v>227</v>
      </c>
      <c r="G190" s="5">
        <v>60</v>
      </c>
      <c r="I190" s="5" t="s">
        <v>476</v>
      </c>
      <c r="L190" s="5" t="s">
        <v>5552</v>
      </c>
    </row>
    <row r="191" spans="3:10" s="5" customFormat="1" ht="12" customHeight="1">
      <c r="C191" s="5" t="s">
        <v>5553</v>
      </c>
      <c r="E191" s="5" t="s">
        <v>1022</v>
      </c>
      <c r="F191" s="5" t="s">
        <v>7</v>
      </c>
      <c r="G191" s="5">
        <v>40</v>
      </c>
      <c r="J191" s="5" t="s">
        <v>5753</v>
      </c>
    </row>
    <row r="192" spans="3:12" s="5" customFormat="1" ht="12" customHeight="1">
      <c r="C192" s="5" t="s">
        <v>5754</v>
      </c>
      <c r="E192" s="5" t="s">
        <v>532</v>
      </c>
      <c r="F192" s="5" t="s">
        <v>227</v>
      </c>
      <c r="I192" s="5" t="s">
        <v>5755</v>
      </c>
      <c r="L192" s="5" t="s">
        <v>5756</v>
      </c>
    </row>
    <row r="193" spans="3:10" s="5" customFormat="1" ht="12" customHeight="1">
      <c r="C193" s="5" t="s">
        <v>5757</v>
      </c>
      <c r="E193" s="5" t="s">
        <v>317</v>
      </c>
      <c r="F193" s="5" t="s">
        <v>96</v>
      </c>
      <c r="G193" s="5">
        <v>60</v>
      </c>
      <c r="I193" s="5" t="s">
        <v>5758</v>
      </c>
      <c r="J193" s="5" t="s">
        <v>5759</v>
      </c>
    </row>
    <row r="194" spans="3:11" s="5" customFormat="1" ht="12" customHeight="1">
      <c r="C194" s="5" t="s">
        <v>5760</v>
      </c>
      <c r="F194" s="5" t="s">
        <v>2112</v>
      </c>
      <c r="G194" s="5">
        <v>9</v>
      </c>
      <c r="K194" s="5" t="s">
        <v>5761</v>
      </c>
    </row>
    <row r="195" spans="3:12" s="5" customFormat="1" ht="12" customHeight="1">
      <c r="C195" s="5" t="s">
        <v>5762</v>
      </c>
      <c r="F195" s="5" t="s">
        <v>1564</v>
      </c>
      <c r="G195" s="5">
        <v>18</v>
      </c>
      <c r="L195" s="5" t="s">
        <v>5763</v>
      </c>
    </row>
    <row r="196" spans="3:12" s="5" customFormat="1" ht="12" customHeight="1">
      <c r="C196" s="5" t="s">
        <v>5764</v>
      </c>
      <c r="D196" s="5" t="s">
        <v>116</v>
      </c>
      <c r="E196" s="5" t="s">
        <v>890</v>
      </c>
      <c r="F196" s="5" t="s">
        <v>148</v>
      </c>
      <c r="L196" s="5" t="s">
        <v>5765</v>
      </c>
    </row>
    <row r="197" spans="3:10" s="5" customFormat="1" ht="12" customHeight="1">
      <c r="C197" s="5" t="s">
        <v>5766</v>
      </c>
      <c r="E197" s="5" t="s">
        <v>2012</v>
      </c>
      <c r="F197" s="5" t="s">
        <v>533</v>
      </c>
      <c r="I197" s="5" t="s">
        <v>5767</v>
      </c>
      <c r="J197" s="5" t="s">
        <v>5768</v>
      </c>
    </row>
    <row r="198" spans="3:10" s="5" customFormat="1" ht="12" customHeight="1">
      <c r="C198" s="5" t="s">
        <v>5585</v>
      </c>
      <c r="E198" s="5" t="s">
        <v>56</v>
      </c>
      <c r="F198" s="5" t="s">
        <v>221</v>
      </c>
      <c r="G198" s="5">
        <v>35</v>
      </c>
      <c r="J198" s="5" t="s">
        <v>5586</v>
      </c>
    </row>
    <row r="199" spans="3:12" s="5" customFormat="1" ht="12" customHeight="1">
      <c r="C199" s="5" t="s">
        <v>5587</v>
      </c>
      <c r="E199" s="5" t="s">
        <v>5588</v>
      </c>
      <c r="F199" s="5" t="s">
        <v>330</v>
      </c>
      <c r="G199" s="5">
        <v>78</v>
      </c>
      <c r="L199" s="5" t="s">
        <v>5589</v>
      </c>
    </row>
    <row r="200" spans="3:12" s="5" customFormat="1" ht="12" customHeight="1">
      <c r="C200" s="5" t="s">
        <v>5590</v>
      </c>
      <c r="E200" s="5" t="s">
        <v>5591</v>
      </c>
      <c r="F200" s="5" t="s">
        <v>5704</v>
      </c>
      <c r="G200" s="5">
        <v>70</v>
      </c>
      <c r="H200" s="5" t="s">
        <v>4851</v>
      </c>
      <c r="L200" s="5" t="s">
        <v>5592</v>
      </c>
    </row>
    <row r="201" spans="3:9" s="5" customFormat="1" ht="12" customHeight="1">
      <c r="C201" s="5" t="s">
        <v>5593</v>
      </c>
      <c r="E201" s="5" t="s">
        <v>4780</v>
      </c>
      <c r="F201" s="5" t="s">
        <v>5701</v>
      </c>
      <c r="G201" s="5">
        <v>61</v>
      </c>
      <c r="H201" s="5" t="s">
        <v>5702</v>
      </c>
      <c r="I201" s="5" t="s">
        <v>5594</v>
      </c>
    </row>
    <row r="202" spans="3:12" s="5" customFormat="1" ht="12" customHeight="1">
      <c r="C202" s="5" t="s">
        <v>5595</v>
      </c>
      <c r="E202" s="5" t="s">
        <v>5417</v>
      </c>
      <c r="F202" s="5" t="s">
        <v>340</v>
      </c>
      <c r="J202" s="5" t="s">
        <v>5418</v>
      </c>
      <c r="L202" s="5" t="s">
        <v>5419</v>
      </c>
    </row>
    <row r="203" spans="3:12" s="5" customFormat="1" ht="12" customHeight="1">
      <c r="C203" s="5" t="s">
        <v>5420</v>
      </c>
      <c r="E203" s="5" t="s">
        <v>403</v>
      </c>
      <c r="F203" s="5" t="s">
        <v>5705</v>
      </c>
      <c r="H203" s="5" t="s">
        <v>5706</v>
      </c>
      <c r="J203" s="5" t="s">
        <v>5421</v>
      </c>
      <c r="L203" s="5" t="s">
        <v>5422</v>
      </c>
    </row>
    <row r="204" spans="3:12" s="5" customFormat="1" ht="12" customHeight="1">
      <c r="C204" s="5" t="s">
        <v>5423</v>
      </c>
      <c r="E204" s="5" t="s">
        <v>150</v>
      </c>
      <c r="F204" s="5" t="s">
        <v>7</v>
      </c>
      <c r="G204" s="5">
        <v>56</v>
      </c>
      <c r="J204" s="5" t="s">
        <v>5424</v>
      </c>
      <c r="K204" s="5" t="s">
        <v>5425</v>
      </c>
      <c r="L204" s="5" t="s">
        <v>5426</v>
      </c>
    </row>
    <row r="205" spans="3:9" s="5" customFormat="1" ht="12" customHeight="1">
      <c r="C205" s="5" t="s">
        <v>5427</v>
      </c>
      <c r="E205" s="5" t="s">
        <v>612</v>
      </c>
      <c r="F205" s="5" t="s">
        <v>865</v>
      </c>
      <c r="G205" s="5">
        <v>84</v>
      </c>
      <c r="I205" s="5" t="s">
        <v>850</v>
      </c>
    </row>
    <row r="206" spans="3:12" s="5" customFormat="1" ht="12" customHeight="1">
      <c r="C206" s="5" t="s">
        <v>5428</v>
      </c>
      <c r="E206" s="5" t="s">
        <v>723</v>
      </c>
      <c r="F206" s="5" t="s">
        <v>7</v>
      </c>
      <c r="G206" s="5">
        <v>80</v>
      </c>
      <c r="J206" s="5" t="s">
        <v>5429</v>
      </c>
      <c r="L206" s="5" t="s">
        <v>5430</v>
      </c>
    </row>
    <row r="207" spans="3:8" s="5" customFormat="1" ht="12" customHeight="1">
      <c r="C207" s="5" t="s">
        <v>5431</v>
      </c>
      <c r="E207" s="5" t="s">
        <v>890</v>
      </c>
      <c r="F207" s="5" t="s">
        <v>5707</v>
      </c>
      <c r="G207" s="5">
        <v>91</v>
      </c>
      <c r="H207" s="5" t="s">
        <v>5708</v>
      </c>
    </row>
    <row r="208" spans="3:12" s="5" customFormat="1" ht="12" customHeight="1">
      <c r="C208" s="5" t="s">
        <v>5432</v>
      </c>
      <c r="E208" s="5" t="s">
        <v>317</v>
      </c>
      <c r="F208" s="5" t="s">
        <v>340</v>
      </c>
      <c r="I208" s="5" t="s">
        <v>5433</v>
      </c>
      <c r="K208" s="5" t="s">
        <v>5434</v>
      </c>
      <c r="L208"/>
    </row>
    <row r="209" spans="3:8" s="5" customFormat="1" ht="12" customHeight="1">
      <c r="C209" s="5" t="s">
        <v>5435</v>
      </c>
      <c r="D209" s="5" t="s">
        <v>5436</v>
      </c>
      <c r="E209" s="5" t="s">
        <v>5437</v>
      </c>
      <c r="F209" s="5" t="s">
        <v>5438</v>
      </c>
      <c r="H209" s="5" t="s">
        <v>5439</v>
      </c>
    </row>
    <row r="210" spans="3:10" s="5" customFormat="1" ht="12" customHeight="1">
      <c r="C210" s="5" t="s">
        <v>5440</v>
      </c>
      <c r="E210" s="5" t="s">
        <v>3461</v>
      </c>
      <c r="F210" s="5" t="s">
        <v>7</v>
      </c>
      <c r="G210" s="5">
        <v>76</v>
      </c>
      <c r="J210" s="5" t="s">
        <v>5441</v>
      </c>
    </row>
    <row r="211" spans="3:11" s="5" customFormat="1" ht="12" customHeight="1">
      <c r="C211" s="5" t="s">
        <v>5442</v>
      </c>
      <c r="E211" s="5" t="s">
        <v>5443</v>
      </c>
      <c r="F211" s="5" t="s">
        <v>5444</v>
      </c>
      <c r="K211" s="5" t="s">
        <v>5445</v>
      </c>
    </row>
    <row r="212" spans="3:11" s="5" customFormat="1" ht="12" customHeight="1">
      <c r="C212" s="5" t="s">
        <v>1503</v>
      </c>
      <c r="E212" s="5" t="s">
        <v>5446</v>
      </c>
      <c r="F212" s="5" t="s">
        <v>2265</v>
      </c>
      <c r="G212" s="5">
        <v>40</v>
      </c>
      <c r="K212" s="5" t="s">
        <v>5447</v>
      </c>
    </row>
    <row r="213" spans="3:12" s="5" customFormat="1" ht="12" customHeight="1">
      <c r="C213" s="5" t="s">
        <v>5448</v>
      </c>
      <c r="E213" s="5" t="s">
        <v>214</v>
      </c>
      <c r="F213" s="5" t="s">
        <v>239</v>
      </c>
      <c r="G213" s="5">
        <v>69</v>
      </c>
      <c r="I213" s="5" t="s">
        <v>815</v>
      </c>
      <c r="J213" s="5" t="s">
        <v>5449</v>
      </c>
      <c r="L213" s="5" t="s">
        <v>5450</v>
      </c>
    </row>
    <row r="214" spans="3:12" s="5" customFormat="1" ht="12" customHeight="1">
      <c r="C214" s="5" t="s">
        <v>5451</v>
      </c>
      <c r="E214" s="5" t="s">
        <v>2007</v>
      </c>
      <c r="F214" s="5" t="s">
        <v>187</v>
      </c>
      <c r="G214" s="5">
        <v>61</v>
      </c>
      <c r="I214" s="5" t="s">
        <v>5452</v>
      </c>
      <c r="L214" s="5" t="s">
        <v>5453</v>
      </c>
    </row>
    <row r="215" spans="3:10" s="5" customFormat="1" ht="12" customHeight="1">
      <c r="C215" s="5" t="s">
        <v>5454</v>
      </c>
      <c r="E215" s="5" t="s">
        <v>5455</v>
      </c>
      <c r="F215" s="5" t="s">
        <v>233</v>
      </c>
      <c r="G215" s="5">
        <v>30</v>
      </c>
      <c r="J215" s="5" t="s">
        <v>5456</v>
      </c>
    </row>
    <row r="216" spans="3:10" s="5" customFormat="1" ht="12" customHeight="1">
      <c r="C216" s="5" t="s">
        <v>5638</v>
      </c>
      <c r="E216" s="5" t="s">
        <v>2916</v>
      </c>
      <c r="F216" s="5" t="s">
        <v>330</v>
      </c>
      <c r="G216" s="5">
        <v>55</v>
      </c>
      <c r="I216" s="5" t="s">
        <v>3833</v>
      </c>
      <c r="J216" s="5" t="s">
        <v>5639</v>
      </c>
    </row>
    <row r="217" spans="3:12" s="5" customFormat="1" ht="12" customHeight="1">
      <c r="C217" s="5" t="s">
        <v>5640</v>
      </c>
      <c r="D217" s="5" t="str">
        <f>"+près des fonds baptismaux"</f>
        <v>+près des fonds baptismaux</v>
      </c>
      <c r="E217" s="5" t="s">
        <v>786</v>
      </c>
      <c r="F217" s="5" t="s">
        <v>65</v>
      </c>
      <c r="G217" s="5">
        <v>77</v>
      </c>
      <c r="J217" s="5" t="s">
        <v>5641</v>
      </c>
      <c r="L217" s="5" t="s">
        <v>5642</v>
      </c>
    </row>
    <row r="218" spans="3:11" s="5" customFormat="1" ht="12" customHeight="1">
      <c r="C218" s="5" t="s">
        <v>5643</v>
      </c>
      <c r="E218" s="5" t="s">
        <v>4392</v>
      </c>
      <c r="F218" s="5" t="s">
        <v>187</v>
      </c>
      <c r="G218" s="5">
        <v>4</v>
      </c>
      <c r="I218" s="5" t="s">
        <v>5644</v>
      </c>
      <c r="K218" s="5" t="s">
        <v>5645</v>
      </c>
    </row>
    <row r="219" spans="3:11" s="5" customFormat="1" ht="12" customHeight="1">
      <c r="C219" s="5" t="s">
        <v>5646</v>
      </c>
      <c r="E219" s="5" t="s">
        <v>2536</v>
      </c>
      <c r="F219" s="5" t="s">
        <v>330</v>
      </c>
      <c r="G219" s="5">
        <v>40</v>
      </c>
      <c r="I219" s="5" t="s">
        <v>5647</v>
      </c>
      <c r="K219" s="5" t="s">
        <v>5648</v>
      </c>
    </row>
    <row r="220" spans="3:11" s="5" customFormat="1" ht="12" customHeight="1">
      <c r="C220" s="5" t="s">
        <v>5646</v>
      </c>
      <c r="E220" s="5" t="s">
        <v>5649</v>
      </c>
      <c r="F220" s="5" t="s">
        <v>197</v>
      </c>
      <c r="G220" s="5">
        <v>5</v>
      </c>
      <c r="I220" s="5" t="s">
        <v>850</v>
      </c>
      <c r="K220" s="5" t="s">
        <v>330</v>
      </c>
    </row>
    <row r="221" spans="3:11" s="5" customFormat="1" ht="12" customHeight="1">
      <c r="C221" s="5" t="s">
        <v>5650</v>
      </c>
      <c r="E221" s="5" t="s">
        <v>5651</v>
      </c>
      <c r="F221" s="5" t="s">
        <v>197</v>
      </c>
      <c r="G221" s="5">
        <v>1</v>
      </c>
      <c r="K221" s="5" t="s">
        <v>221</v>
      </c>
    </row>
    <row r="222" spans="3:12" s="5" customFormat="1" ht="12" customHeight="1">
      <c r="C222" s="5" t="s">
        <v>3549</v>
      </c>
      <c r="E222" s="5" t="s">
        <v>5652</v>
      </c>
      <c r="F222" s="5" t="s">
        <v>330</v>
      </c>
      <c r="G222" s="5">
        <v>58</v>
      </c>
      <c r="L222" s="5" t="s">
        <v>5653</v>
      </c>
    </row>
    <row r="223" spans="3:11" s="5" customFormat="1" ht="12" customHeight="1">
      <c r="C223" s="5" t="s">
        <v>5654</v>
      </c>
      <c r="E223" s="5" t="s">
        <v>397</v>
      </c>
      <c r="F223" s="5" t="s">
        <v>330</v>
      </c>
      <c r="G223" s="5">
        <v>2</v>
      </c>
      <c r="K223" s="5" t="s">
        <v>221</v>
      </c>
    </row>
    <row r="224" spans="3:10" s="5" customFormat="1" ht="12" customHeight="1">
      <c r="C224" s="5" t="s">
        <v>5837</v>
      </c>
      <c r="E224" s="5" t="s">
        <v>1573</v>
      </c>
      <c r="F224" s="5" t="s">
        <v>202</v>
      </c>
      <c r="G224" s="5">
        <v>60</v>
      </c>
      <c r="I224" s="5" t="s">
        <v>5838</v>
      </c>
      <c r="J224" s="5" t="s">
        <v>5839</v>
      </c>
    </row>
    <row r="225" spans="3:10" s="5" customFormat="1" ht="12" customHeight="1">
      <c r="C225" s="5" t="s">
        <v>5840</v>
      </c>
      <c r="E225" s="5" t="s">
        <v>5841</v>
      </c>
      <c r="F225" s="5" t="s">
        <v>2263</v>
      </c>
      <c r="G225" s="5">
        <v>35</v>
      </c>
      <c r="I225" s="5" t="s">
        <v>5842</v>
      </c>
      <c r="J225" s="5" t="s">
        <v>5843</v>
      </c>
    </row>
    <row r="226" spans="3:11" s="5" customFormat="1" ht="12" customHeight="1">
      <c r="C226" s="5" t="s">
        <v>5844</v>
      </c>
      <c r="E226" s="5" t="s">
        <v>4014</v>
      </c>
      <c r="F226" s="5" t="s">
        <v>2263</v>
      </c>
      <c r="G226" s="5">
        <v>9</v>
      </c>
      <c r="K226" s="5" t="s">
        <v>302</v>
      </c>
    </row>
    <row r="227" spans="3:11" s="5" customFormat="1" ht="12" customHeight="1">
      <c r="C227" s="5" t="s">
        <v>5845</v>
      </c>
      <c r="E227" s="5" t="s">
        <v>3461</v>
      </c>
      <c r="F227" s="5" t="s">
        <v>3554</v>
      </c>
      <c r="G227" s="5">
        <v>15</v>
      </c>
      <c r="K227" s="5" t="s">
        <v>5846</v>
      </c>
    </row>
    <row r="228" spans="3:10" s="5" customFormat="1" ht="12" customHeight="1">
      <c r="C228" s="5" t="s">
        <v>5847</v>
      </c>
      <c r="E228" s="5" t="s">
        <v>5848</v>
      </c>
      <c r="F228" s="5" t="s">
        <v>7</v>
      </c>
      <c r="G228" s="5">
        <v>63</v>
      </c>
      <c r="J228" s="5" t="s">
        <v>5849</v>
      </c>
    </row>
    <row r="229" spans="3:11" s="5" customFormat="1" ht="12" customHeight="1">
      <c r="C229" s="5" t="s">
        <v>5850</v>
      </c>
      <c r="E229" s="5" t="s">
        <v>1582</v>
      </c>
      <c r="F229" s="5" t="s">
        <v>96</v>
      </c>
      <c r="G229" s="5">
        <v>2</v>
      </c>
      <c r="I229" s="5" t="s">
        <v>5851</v>
      </c>
      <c r="K229" s="5" t="s">
        <v>5852</v>
      </c>
    </row>
    <row r="230" spans="3:11" s="5" customFormat="1" ht="12" customHeight="1">
      <c r="C230" s="5" t="s">
        <v>5850</v>
      </c>
      <c r="E230" s="5" t="s">
        <v>5853</v>
      </c>
      <c r="F230" s="5" t="s">
        <v>202</v>
      </c>
      <c r="G230" s="5">
        <v>17</v>
      </c>
      <c r="K230" s="5" t="s">
        <v>221</v>
      </c>
    </row>
    <row r="231" spans="3:12" s="5" customFormat="1" ht="12" customHeight="1">
      <c r="C231" s="5" t="s">
        <v>5679</v>
      </c>
      <c r="E231" s="5" t="s">
        <v>1178</v>
      </c>
      <c r="F231" s="5" t="s">
        <v>7</v>
      </c>
      <c r="G231" s="5">
        <v>21</v>
      </c>
      <c r="L231" s="5" t="s">
        <v>5680</v>
      </c>
    </row>
    <row r="232" spans="3:11" s="5" customFormat="1" ht="12" customHeight="1">
      <c r="C232" s="5" t="s">
        <v>5681</v>
      </c>
      <c r="E232" s="5" t="s">
        <v>1112</v>
      </c>
      <c r="F232" s="5" t="s">
        <v>197</v>
      </c>
      <c r="G232" s="5" t="s">
        <v>5577</v>
      </c>
      <c r="K232" s="5" t="s">
        <v>5682</v>
      </c>
    </row>
    <row r="233" spans="3:10" s="5" customFormat="1" ht="12" customHeight="1">
      <c r="C233" s="5" t="s">
        <v>5683</v>
      </c>
      <c r="E233" s="5" t="s">
        <v>2860</v>
      </c>
      <c r="F233" s="5" t="s">
        <v>233</v>
      </c>
      <c r="G233" s="5">
        <v>27</v>
      </c>
      <c r="J233" s="5" t="s">
        <v>5684</v>
      </c>
    </row>
    <row r="234" spans="3:11" s="5" customFormat="1" ht="12" customHeight="1">
      <c r="C234" s="5" t="s">
        <v>5685</v>
      </c>
      <c r="E234" s="5" t="s">
        <v>4916</v>
      </c>
      <c r="F234" s="5" t="s">
        <v>5686</v>
      </c>
      <c r="G234" s="5">
        <v>3</v>
      </c>
      <c r="K234" s="5" t="s">
        <v>221</v>
      </c>
    </row>
    <row r="235" spans="3:11" s="5" customFormat="1" ht="12" customHeight="1">
      <c r="C235" s="5" t="s">
        <v>5687</v>
      </c>
      <c r="E235" s="5" t="s">
        <v>1310</v>
      </c>
      <c r="F235" s="5" t="s">
        <v>7</v>
      </c>
      <c r="G235" s="5" t="s">
        <v>5688</v>
      </c>
      <c r="K235" s="5" t="s">
        <v>5689</v>
      </c>
    </row>
    <row r="236" spans="3:10" s="5" customFormat="1" ht="12" customHeight="1">
      <c r="C236" s="5" t="s">
        <v>5690</v>
      </c>
      <c r="E236" s="5" t="s">
        <v>5502</v>
      </c>
      <c r="F236" s="5" t="s">
        <v>555</v>
      </c>
      <c r="G236" s="5">
        <v>70</v>
      </c>
      <c r="J236" s="5" t="s">
        <v>5503</v>
      </c>
    </row>
    <row r="237" spans="3:6" s="5" customFormat="1" ht="12" customHeight="1">
      <c r="C237" s="5" t="s">
        <v>1127</v>
      </c>
      <c r="E237" s="5" t="s">
        <v>5504</v>
      </c>
      <c r="F237" s="5" t="s">
        <v>1128</v>
      </c>
    </row>
    <row r="238" spans="3:12" s="5" customFormat="1" ht="12" customHeight="1">
      <c r="C238" s="5" t="s">
        <v>5505</v>
      </c>
      <c r="E238" s="5" t="s">
        <v>4636</v>
      </c>
      <c r="F238" s="5" t="s">
        <v>7</v>
      </c>
      <c r="G238" s="5">
        <v>30</v>
      </c>
      <c r="L238" s="5" t="s">
        <v>5506</v>
      </c>
    </row>
    <row r="239" spans="3:10" s="5" customFormat="1" ht="12" customHeight="1">
      <c r="C239" s="5" t="s">
        <v>1138</v>
      </c>
      <c r="E239" s="5" t="s">
        <v>2189</v>
      </c>
      <c r="F239" s="5" t="s">
        <v>96</v>
      </c>
      <c r="G239" s="5">
        <v>35</v>
      </c>
      <c r="I239" s="5" t="s">
        <v>1125</v>
      </c>
      <c r="J239" s="5" t="s">
        <v>5507</v>
      </c>
    </row>
    <row r="240" spans="3:10" s="5" customFormat="1" ht="12" customHeight="1">
      <c r="C240" s="5" t="s">
        <v>5508</v>
      </c>
      <c r="E240" s="5" t="s">
        <v>5509</v>
      </c>
      <c r="F240" s="5" t="s">
        <v>233</v>
      </c>
      <c r="G240" s="5">
        <v>59</v>
      </c>
      <c r="I240" s="5" t="s">
        <v>815</v>
      </c>
      <c r="J240" s="5" t="s">
        <v>5510</v>
      </c>
    </row>
    <row r="241" spans="3:12" s="5" customFormat="1" ht="12" customHeight="1">
      <c r="C241" s="5" t="s">
        <v>5511</v>
      </c>
      <c r="E241" s="5" t="s">
        <v>1162</v>
      </c>
      <c r="F241" s="5" t="s">
        <v>7</v>
      </c>
      <c r="G241" s="5">
        <v>80</v>
      </c>
      <c r="J241" s="5" t="s">
        <v>5512</v>
      </c>
      <c r="L241" s="5" t="s">
        <v>5513</v>
      </c>
    </row>
    <row r="242" spans="3:11" s="5" customFormat="1" ht="12" customHeight="1">
      <c r="C242" s="5" t="s">
        <v>1144</v>
      </c>
      <c r="E242" s="5" t="s">
        <v>472</v>
      </c>
      <c r="F242" s="5" t="s">
        <v>227</v>
      </c>
      <c r="G242" s="5">
        <v>4</v>
      </c>
      <c r="K242" s="5" t="s">
        <v>5514</v>
      </c>
    </row>
    <row r="243" spans="3:12" s="5" customFormat="1" ht="12" customHeight="1">
      <c r="C243" s="5" t="s">
        <v>5515</v>
      </c>
      <c r="E243" s="5" t="s">
        <v>3061</v>
      </c>
      <c r="F243" s="5" t="s">
        <v>202</v>
      </c>
      <c r="G243" s="5" t="s">
        <v>5516</v>
      </c>
      <c r="I243" s="5" t="s">
        <v>2061</v>
      </c>
      <c r="K243" s="5" t="s">
        <v>5517</v>
      </c>
      <c r="L243" s="5" t="s">
        <v>5518</v>
      </c>
    </row>
    <row r="244" spans="3:11" s="5" customFormat="1" ht="12" customHeight="1">
      <c r="C244" s="5" t="s">
        <v>5519</v>
      </c>
      <c r="E244" s="5" t="s">
        <v>1145</v>
      </c>
      <c r="F244" s="5" t="s">
        <v>7</v>
      </c>
      <c r="G244" s="5" t="s">
        <v>5520</v>
      </c>
      <c r="K244" s="5" t="s">
        <v>5521</v>
      </c>
    </row>
    <row r="245" spans="3:11" s="5" customFormat="1" ht="12" customHeight="1">
      <c r="C245" s="5" t="s">
        <v>5522</v>
      </c>
      <c r="E245" s="5" t="s">
        <v>394</v>
      </c>
      <c r="F245" s="5" t="s">
        <v>120</v>
      </c>
      <c r="G245" s="5" t="s">
        <v>5252</v>
      </c>
      <c r="K245" s="5" t="s">
        <v>5523</v>
      </c>
    </row>
    <row r="246" spans="3:11" s="5" customFormat="1" ht="12" customHeight="1">
      <c r="C246" s="5" t="s">
        <v>5524</v>
      </c>
      <c r="E246" s="5" t="s">
        <v>630</v>
      </c>
      <c r="F246" s="5" t="s">
        <v>202</v>
      </c>
      <c r="G246" s="5" t="s">
        <v>5688</v>
      </c>
      <c r="K246" s="5" t="s">
        <v>5525</v>
      </c>
    </row>
    <row r="247" spans="3:11" s="5" customFormat="1" ht="12" customHeight="1">
      <c r="C247" s="5" t="s">
        <v>5524</v>
      </c>
      <c r="E247" s="5" t="s">
        <v>1674</v>
      </c>
      <c r="F247" s="5" t="s">
        <v>7</v>
      </c>
      <c r="G247" s="5">
        <v>10</v>
      </c>
      <c r="I247" s="5" t="s">
        <v>850</v>
      </c>
      <c r="K247" s="5" t="s">
        <v>202</v>
      </c>
    </row>
    <row r="248" spans="3:11" s="5" customFormat="1" ht="12" customHeight="1">
      <c r="C248" s="5" t="s">
        <v>5526</v>
      </c>
      <c r="E248" s="5" t="s">
        <v>5527</v>
      </c>
      <c r="F248" s="5" t="s">
        <v>7</v>
      </c>
      <c r="G248" s="5">
        <v>6</v>
      </c>
      <c r="I248" s="5" t="s">
        <v>5452</v>
      </c>
      <c r="K248" s="5" t="s">
        <v>197</v>
      </c>
    </row>
    <row r="249" spans="3:7" s="5" customFormat="1" ht="12" customHeight="1">
      <c r="C249" s="5" t="s">
        <v>5528</v>
      </c>
      <c r="E249" s="5" t="s">
        <v>3846</v>
      </c>
      <c r="F249" s="5" t="s">
        <v>239</v>
      </c>
      <c r="G249" s="5">
        <v>55</v>
      </c>
    </row>
    <row r="250" spans="3:11" s="5" customFormat="1" ht="12" customHeight="1">
      <c r="C250" s="5" t="s">
        <v>5529</v>
      </c>
      <c r="E250" s="5" t="s">
        <v>2429</v>
      </c>
      <c r="F250" s="5" t="s">
        <v>5709</v>
      </c>
      <c r="G250" s="5">
        <v>28</v>
      </c>
      <c r="H250" s="5" t="s">
        <v>5710</v>
      </c>
      <c r="I250" s="5" t="s">
        <v>5530</v>
      </c>
      <c r="K250" s="5" t="s">
        <v>5531</v>
      </c>
    </row>
    <row r="251" spans="3:10" s="5" customFormat="1" ht="12" customHeight="1">
      <c r="C251" s="5" t="s">
        <v>5529</v>
      </c>
      <c r="E251" s="5" t="s">
        <v>1106</v>
      </c>
      <c r="F251" s="5" t="s">
        <v>221</v>
      </c>
      <c r="G251" s="5">
        <v>40</v>
      </c>
      <c r="I251" s="5" t="s">
        <v>850</v>
      </c>
      <c r="J251" s="5" t="s">
        <v>5532</v>
      </c>
    </row>
    <row r="252" spans="3:7" s="5" customFormat="1" ht="12" customHeight="1">
      <c r="C252" s="5" t="s">
        <v>5533</v>
      </c>
      <c r="E252" s="5" t="s">
        <v>2018</v>
      </c>
      <c r="F252" s="5" t="s">
        <v>197</v>
      </c>
      <c r="G252" s="5">
        <v>50</v>
      </c>
    </row>
    <row r="253" spans="3:11" s="5" customFormat="1" ht="12" customHeight="1">
      <c r="C253" s="5" t="s">
        <v>5534</v>
      </c>
      <c r="E253" s="5" t="s">
        <v>1130</v>
      </c>
      <c r="F253" s="5" t="s">
        <v>7</v>
      </c>
      <c r="G253" s="5" t="s">
        <v>5474</v>
      </c>
      <c r="K253" s="5" t="s">
        <v>5535</v>
      </c>
    </row>
    <row r="254" spans="3:11" s="5" customFormat="1" ht="12" customHeight="1">
      <c r="C254" s="5" t="s">
        <v>5534</v>
      </c>
      <c r="E254" s="5" t="s">
        <v>1693</v>
      </c>
      <c r="F254" s="5" t="s">
        <v>7</v>
      </c>
      <c r="G254" s="5" t="s">
        <v>5536</v>
      </c>
      <c r="I254" s="5" t="s">
        <v>2061</v>
      </c>
      <c r="K254" s="5" t="s">
        <v>5537</v>
      </c>
    </row>
    <row r="255" spans="3:11" s="5" customFormat="1" ht="12" customHeight="1">
      <c r="C255" s="5" t="s">
        <v>5538</v>
      </c>
      <c r="E255" s="5" t="s">
        <v>3614</v>
      </c>
      <c r="F255" s="5" t="s">
        <v>1930</v>
      </c>
      <c r="K255" s="5" t="s">
        <v>5539</v>
      </c>
    </row>
    <row r="256" spans="3:11" s="5" customFormat="1" ht="12" customHeight="1">
      <c r="C256" s="5" t="s">
        <v>5540</v>
      </c>
      <c r="E256" s="5" t="s">
        <v>4959</v>
      </c>
      <c r="F256" s="5" t="s">
        <v>340</v>
      </c>
      <c r="G256" s="5">
        <v>12</v>
      </c>
      <c r="K256" s="5" t="s">
        <v>5541</v>
      </c>
    </row>
    <row r="257" spans="3:10" s="5" customFormat="1" ht="12" customHeight="1">
      <c r="C257" s="5" t="s">
        <v>5540</v>
      </c>
      <c r="E257" s="5" t="s">
        <v>859</v>
      </c>
      <c r="F257" s="5" t="s">
        <v>233</v>
      </c>
      <c r="G257" s="5">
        <v>25</v>
      </c>
      <c r="I257" s="5" t="s">
        <v>5542</v>
      </c>
      <c r="J257" s="5" t="s">
        <v>5543</v>
      </c>
    </row>
    <row r="258" spans="3:9" s="5" customFormat="1" ht="12" customHeight="1">
      <c r="C258" s="5" t="s">
        <v>5731</v>
      </c>
      <c r="E258" s="5" t="s">
        <v>4959</v>
      </c>
      <c r="F258" s="5" t="s">
        <v>233</v>
      </c>
      <c r="G258" s="5">
        <v>2</v>
      </c>
      <c r="I258" s="5" t="s">
        <v>1632</v>
      </c>
    </row>
    <row r="259" spans="3:10" s="5" customFormat="1" ht="12" customHeight="1">
      <c r="C259" s="5" t="s">
        <v>1215</v>
      </c>
      <c r="E259" s="5" t="s">
        <v>452</v>
      </c>
      <c r="F259" s="5" t="s">
        <v>233</v>
      </c>
      <c r="G259" s="5">
        <v>50</v>
      </c>
      <c r="J259" s="5" t="s">
        <v>5732</v>
      </c>
    </row>
    <row r="260" spans="3:11" s="5" customFormat="1" ht="12" customHeight="1">
      <c r="C260" s="5" t="s">
        <v>1215</v>
      </c>
      <c r="E260" s="5" t="s">
        <v>1611</v>
      </c>
      <c r="F260" s="5" t="s">
        <v>7</v>
      </c>
      <c r="G260" s="5" t="s">
        <v>5733</v>
      </c>
      <c r="I260" s="5" t="s">
        <v>1613</v>
      </c>
      <c r="K260" s="5" t="s">
        <v>5734</v>
      </c>
    </row>
    <row r="261" spans="3:13" s="5" customFormat="1" ht="12" customHeight="1">
      <c r="C261" s="5" t="s">
        <v>5735</v>
      </c>
      <c r="E261" s="5" t="s">
        <v>5736</v>
      </c>
      <c r="F261" s="5" t="s">
        <v>7</v>
      </c>
      <c r="K261" s="5" t="s">
        <v>5737</v>
      </c>
      <c r="L261" s="5" t="s">
        <v>5738</v>
      </c>
      <c r="M261"/>
    </row>
    <row r="262" spans="3:11" s="5" customFormat="1" ht="12" customHeight="1">
      <c r="C262" s="5" t="s">
        <v>5735</v>
      </c>
      <c r="E262" s="5" t="s">
        <v>4959</v>
      </c>
      <c r="F262" s="5" t="s">
        <v>202</v>
      </c>
      <c r="I262" s="5" t="s">
        <v>5739</v>
      </c>
      <c r="K262" s="5" t="s">
        <v>221</v>
      </c>
    </row>
    <row r="263" spans="3:11" s="5" customFormat="1" ht="12" customHeight="1">
      <c r="C263" s="5" t="s">
        <v>1218</v>
      </c>
      <c r="E263" s="5" t="s">
        <v>329</v>
      </c>
      <c r="F263" s="5" t="s">
        <v>221</v>
      </c>
      <c r="G263" s="5">
        <v>2</v>
      </c>
      <c r="I263" s="5" t="s">
        <v>5740</v>
      </c>
      <c r="K263" s="5" t="s">
        <v>5741</v>
      </c>
    </row>
    <row r="264" spans="3:9" s="5" customFormat="1" ht="12" customHeight="1">
      <c r="C264" s="5" t="s">
        <v>5742</v>
      </c>
      <c r="E264" s="5" t="s">
        <v>4959</v>
      </c>
      <c r="F264" s="5" t="s">
        <v>120</v>
      </c>
      <c r="G264" s="5">
        <v>5</v>
      </c>
      <c r="I264" s="5" t="s">
        <v>5739</v>
      </c>
    </row>
    <row r="265" spans="3:11" s="5" customFormat="1" ht="12" customHeight="1">
      <c r="C265" s="5" t="s">
        <v>5743</v>
      </c>
      <c r="E265" s="5" t="s">
        <v>5744</v>
      </c>
      <c r="F265" s="5" t="s">
        <v>1157</v>
      </c>
      <c r="G265" s="5">
        <v>4</v>
      </c>
      <c r="I265" s="5" t="s">
        <v>5745</v>
      </c>
      <c r="K265" s="5" t="s">
        <v>5746</v>
      </c>
    </row>
    <row r="266" spans="3:11" s="5" customFormat="1" ht="12" customHeight="1">
      <c r="C266" s="5" t="s">
        <v>5747</v>
      </c>
      <c r="E266" s="5" t="s">
        <v>2007</v>
      </c>
      <c r="F266" s="5" t="s">
        <v>186</v>
      </c>
      <c r="J266" s="5" t="s">
        <v>5748</v>
      </c>
      <c r="K266" s="5" t="s">
        <v>330</v>
      </c>
    </row>
    <row r="267" spans="3:11" s="5" customFormat="1" ht="12" customHeight="1">
      <c r="C267" s="5" t="s">
        <v>1229</v>
      </c>
      <c r="E267" s="5" t="s">
        <v>1230</v>
      </c>
      <c r="F267" s="5" t="s">
        <v>1128</v>
      </c>
      <c r="K267" s="5" t="s">
        <v>5749</v>
      </c>
    </row>
    <row r="268" spans="3:10" s="5" customFormat="1" ht="12" customHeight="1">
      <c r="C268" s="5" t="s">
        <v>5750</v>
      </c>
      <c r="E268" s="5" t="s">
        <v>5751</v>
      </c>
      <c r="F268" s="5" t="s">
        <v>19</v>
      </c>
      <c r="J268" s="5" t="s">
        <v>5752</v>
      </c>
    </row>
    <row r="269" spans="3:9" s="5" customFormat="1" ht="12" customHeight="1">
      <c r="C269" s="5" t="s">
        <v>5928</v>
      </c>
      <c r="E269" s="5" t="s">
        <v>5744</v>
      </c>
      <c r="F269" s="5" t="s">
        <v>221</v>
      </c>
      <c r="G269" s="5">
        <v>66</v>
      </c>
      <c r="I269" s="5" t="s">
        <v>850</v>
      </c>
    </row>
    <row r="270" spans="3:9" s="5" customFormat="1" ht="12" customHeight="1">
      <c r="C270" s="5" t="s">
        <v>5929</v>
      </c>
      <c r="E270" s="5" t="s">
        <v>1106</v>
      </c>
      <c r="F270" s="5" t="s">
        <v>120</v>
      </c>
      <c r="G270" s="5">
        <v>50</v>
      </c>
      <c r="I270" s="5" t="s">
        <v>5930</v>
      </c>
    </row>
    <row r="271" spans="3:11" s="5" customFormat="1" ht="12" customHeight="1">
      <c r="C271" s="5" t="s">
        <v>1235</v>
      </c>
      <c r="E271" s="5" t="s">
        <v>1219</v>
      </c>
      <c r="F271" s="5" t="s">
        <v>57</v>
      </c>
      <c r="G271" s="5" t="s">
        <v>5733</v>
      </c>
      <c r="K271" s="5" t="s">
        <v>5931</v>
      </c>
    </row>
    <row r="272" spans="3:11" s="5" customFormat="1" ht="12" customHeight="1">
      <c r="C272" s="5" t="s">
        <v>1235</v>
      </c>
      <c r="E272" s="5" t="s">
        <v>1219</v>
      </c>
      <c r="F272" s="5" t="s">
        <v>513</v>
      </c>
      <c r="G272" s="5" t="s">
        <v>5733</v>
      </c>
      <c r="K272" s="5" t="s">
        <v>5931</v>
      </c>
    </row>
    <row r="273" spans="3:11" s="5" customFormat="1" ht="12" customHeight="1">
      <c r="C273" s="5" t="s">
        <v>5932</v>
      </c>
      <c r="E273" s="5" t="s">
        <v>1812</v>
      </c>
      <c r="F273" s="5" t="s">
        <v>7</v>
      </c>
      <c r="G273" s="5">
        <v>37</v>
      </c>
      <c r="J273" s="5" t="s">
        <v>355</v>
      </c>
      <c r="K273" s="5" t="s">
        <v>5933</v>
      </c>
    </row>
    <row r="274" spans="3:10" s="5" customFormat="1" ht="12" customHeight="1">
      <c r="C274" s="5" t="s">
        <v>5934</v>
      </c>
      <c r="E274" s="5" t="s">
        <v>5935</v>
      </c>
      <c r="F274" s="5" t="s">
        <v>7</v>
      </c>
      <c r="G274" s="5">
        <v>70</v>
      </c>
      <c r="J274" s="5" t="s">
        <v>5936</v>
      </c>
    </row>
    <row r="275" spans="3:11" s="5" customFormat="1" ht="12" customHeight="1">
      <c r="C275" s="5" t="s">
        <v>5937</v>
      </c>
      <c r="E275" s="5" t="s">
        <v>893</v>
      </c>
      <c r="F275" s="5" t="s">
        <v>202</v>
      </c>
      <c r="G275" s="5" t="s">
        <v>5733</v>
      </c>
      <c r="I275" s="5" t="s">
        <v>850</v>
      </c>
      <c r="K275" s="5" t="s">
        <v>5938</v>
      </c>
    </row>
    <row r="276" spans="3:10" s="5" customFormat="1" ht="12" customHeight="1">
      <c r="C276" s="5" t="s">
        <v>5939</v>
      </c>
      <c r="E276" s="5" t="s">
        <v>5940</v>
      </c>
      <c r="F276" s="5" t="s">
        <v>7</v>
      </c>
      <c r="G276" s="5">
        <v>25</v>
      </c>
      <c r="I276" s="5" t="s">
        <v>3970</v>
      </c>
      <c r="J276" s="5" t="s">
        <v>5941</v>
      </c>
    </row>
    <row r="277" spans="3:10" s="5" customFormat="1" ht="12" customHeight="1">
      <c r="C277" s="5" t="s">
        <v>5942</v>
      </c>
      <c r="E277" s="5" t="s">
        <v>1254</v>
      </c>
      <c r="F277" s="5" t="s">
        <v>197</v>
      </c>
      <c r="G277" s="5">
        <v>40</v>
      </c>
      <c r="J277" s="5" t="s">
        <v>5943</v>
      </c>
    </row>
    <row r="278" spans="3:11" s="5" customFormat="1" ht="12" customHeight="1">
      <c r="C278" s="5" t="s">
        <v>5769</v>
      </c>
      <c r="E278" s="5" t="s">
        <v>1582</v>
      </c>
      <c r="F278" s="5" t="s">
        <v>1583</v>
      </c>
      <c r="G278" s="5" t="s">
        <v>5770</v>
      </c>
      <c r="K278" s="5" t="s">
        <v>5771</v>
      </c>
    </row>
    <row r="279" spans="3:8" s="5" customFormat="1" ht="12" customHeight="1">
      <c r="C279" s="5" t="s">
        <v>5772</v>
      </c>
      <c r="E279" s="5" t="s">
        <v>1475</v>
      </c>
      <c r="F279" s="5" t="s">
        <v>227</v>
      </c>
      <c r="G279" s="5">
        <v>30</v>
      </c>
      <c r="H279" s="5" t="s">
        <v>5773</v>
      </c>
    </row>
    <row r="280" spans="3:10" s="5" customFormat="1" ht="12" customHeight="1">
      <c r="C280" s="5" t="s">
        <v>5774</v>
      </c>
      <c r="E280" s="5" t="s">
        <v>5775</v>
      </c>
      <c r="F280" s="5" t="s">
        <v>7</v>
      </c>
      <c r="G280" s="5">
        <v>45</v>
      </c>
      <c r="I280" s="5" t="s">
        <v>5776</v>
      </c>
      <c r="J280" s="5" t="s">
        <v>5777</v>
      </c>
    </row>
    <row r="281" spans="3:12" s="5" customFormat="1" ht="12" customHeight="1">
      <c r="C281" s="5" t="s">
        <v>5596</v>
      </c>
      <c r="E281" s="5" t="s">
        <v>1066</v>
      </c>
      <c r="F281" s="5" t="s">
        <v>120</v>
      </c>
      <c r="G281" s="5">
        <v>84</v>
      </c>
      <c r="L281" s="5" t="s">
        <v>5597</v>
      </c>
    </row>
    <row r="282" spans="3:11" s="5" customFormat="1" ht="12" customHeight="1">
      <c r="C282" s="5" t="s">
        <v>5598</v>
      </c>
      <c r="E282" s="5" t="s">
        <v>1142</v>
      </c>
      <c r="F282" s="5" t="s">
        <v>330</v>
      </c>
      <c r="G282" s="5" t="s">
        <v>5599</v>
      </c>
      <c r="K282" s="5" t="s">
        <v>5600</v>
      </c>
    </row>
    <row r="283" spans="3:10" s="5" customFormat="1" ht="12" customHeight="1">
      <c r="C283" s="5" t="s">
        <v>5601</v>
      </c>
      <c r="E283" s="5" t="s">
        <v>140</v>
      </c>
      <c r="F283" s="5" t="s">
        <v>65</v>
      </c>
      <c r="G283" s="5">
        <v>60</v>
      </c>
      <c r="J283" s="5" t="s">
        <v>5602</v>
      </c>
    </row>
    <row r="284" spans="3:10" s="5" customFormat="1" ht="12" customHeight="1">
      <c r="C284" s="5" t="s">
        <v>5603</v>
      </c>
      <c r="D284" s="5" t="s">
        <v>5604</v>
      </c>
      <c r="E284" s="5" t="s">
        <v>5605</v>
      </c>
      <c r="F284" s="5" t="s">
        <v>215</v>
      </c>
      <c r="G284" s="5">
        <v>51</v>
      </c>
      <c r="I284" s="5" t="s">
        <v>5606</v>
      </c>
      <c r="J284" s="5" t="s">
        <v>5607</v>
      </c>
    </row>
    <row r="285" spans="3:9" s="5" customFormat="1" ht="12" customHeight="1">
      <c r="C285" s="5" t="s">
        <v>5608</v>
      </c>
      <c r="E285" s="5" t="s">
        <v>5609</v>
      </c>
      <c r="F285" s="5" t="s">
        <v>96</v>
      </c>
      <c r="G285" s="5">
        <v>60</v>
      </c>
      <c r="H285" s="5" t="s">
        <v>5611</v>
      </c>
      <c r="I285" s="5" t="s">
        <v>5610</v>
      </c>
    </row>
    <row r="286" spans="3:12" s="5" customFormat="1" ht="12" customHeight="1">
      <c r="C286" s="5" t="s">
        <v>5612</v>
      </c>
      <c r="E286" s="5" t="s">
        <v>417</v>
      </c>
      <c r="F286" s="5" t="s">
        <v>330</v>
      </c>
      <c r="G286" s="5">
        <v>72</v>
      </c>
      <c r="H286" s="5" t="s">
        <v>5614</v>
      </c>
      <c r="I286" s="5" t="s">
        <v>5613</v>
      </c>
      <c r="L286" s="5" t="s">
        <v>5615</v>
      </c>
    </row>
    <row r="287" spans="3:7" s="5" customFormat="1" ht="12" customHeight="1">
      <c r="C287" s="5" t="s">
        <v>5616</v>
      </c>
      <c r="E287" s="5" t="s">
        <v>5617</v>
      </c>
      <c r="F287" s="5" t="s">
        <v>202</v>
      </c>
      <c r="G287" s="5">
        <v>42</v>
      </c>
    </row>
    <row r="288" spans="3:10" s="5" customFormat="1" ht="12" customHeight="1">
      <c r="C288" s="5" t="s">
        <v>5618</v>
      </c>
      <c r="E288" s="5" t="s">
        <v>2616</v>
      </c>
      <c r="F288" s="5" t="s">
        <v>7</v>
      </c>
      <c r="G288" s="5">
        <v>44</v>
      </c>
      <c r="J288" s="5" t="s">
        <v>5619</v>
      </c>
    </row>
    <row r="289" spans="3:12" s="5" customFormat="1" ht="12" customHeight="1">
      <c r="C289" s="5" t="s">
        <v>5620</v>
      </c>
      <c r="E289" s="5" t="s">
        <v>311</v>
      </c>
      <c r="F289" s="5" t="s">
        <v>221</v>
      </c>
      <c r="G289" s="5" t="s">
        <v>5622</v>
      </c>
      <c r="I289" s="5" t="s">
        <v>5621</v>
      </c>
      <c r="J289" s="5" t="s">
        <v>5623</v>
      </c>
      <c r="L289" s="5" t="s">
        <v>5624</v>
      </c>
    </row>
    <row r="290" spans="3:9" s="5" customFormat="1" ht="12" customHeight="1">
      <c r="C290" s="5" t="s">
        <v>5625</v>
      </c>
      <c r="E290" s="5" t="s">
        <v>859</v>
      </c>
      <c r="F290" s="5" t="s">
        <v>221</v>
      </c>
      <c r="G290" s="5">
        <v>67</v>
      </c>
      <c r="I290" s="5" t="s">
        <v>3114</v>
      </c>
    </row>
    <row r="291" spans="3:7" s="5" customFormat="1" ht="12" customHeight="1">
      <c r="C291" s="5" t="s">
        <v>5626</v>
      </c>
      <c r="E291" s="5" t="s">
        <v>2227</v>
      </c>
      <c r="F291" s="5" t="s">
        <v>7</v>
      </c>
      <c r="G291" s="5">
        <v>20</v>
      </c>
    </row>
    <row r="292" spans="3:12" s="5" customFormat="1" ht="12" customHeight="1">
      <c r="C292" s="5" t="s">
        <v>5627</v>
      </c>
      <c r="E292" s="5" t="s">
        <v>2227</v>
      </c>
      <c r="F292" s="5" t="s">
        <v>120</v>
      </c>
      <c r="G292" s="5">
        <v>19</v>
      </c>
      <c r="L292" s="5" t="s">
        <v>5628</v>
      </c>
    </row>
    <row r="293" spans="3:10" s="5" customFormat="1" ht="12" customHeight="1">
      <c r="C293" s="5" t="s">
        <v>5629</v>
      </c>
      <c r="E293" s="5" t="s">
        <v>68</v>
      </c>
      <c r="F293" s="5" t="s">
        <v>5630</v>
      </c>
      <c r="G293" s="5">
        <v>67</v>
      </c>
      <c r="J293" s="5" t="s">
        <v>5631</v>
      </c>
    </row>
    <row r="294" spans="3:11" s="5" customFormat="1" ht="12" customHeight="1">
      <c r="C294" s="5" t="s">
        <v>5632</v>
      </c>
      <c r="E294" s="5" t="s">
        <v>1712</v>
      </c>
      <c r="F294" s="5" t="s">
        <v>120</v>
      </c>
      <c r="K294" s="5" t="s">
        <v>5633</v>
      </c>
    </row>
    <row r="295" spans="3:10" s="5" customFormat="1" ht="12" customHeight="1">
      <c r="C295" s="5" t="s">
        <v>5634</v>
      </c>
      <c r="E295" s="5" t="s">
        <v>5635</v>
      </c>
      <c r="F295" s="5" t="s">
        <v>19</v>
      </c>
      <c r="G295" s="5">
        <v>45</v>
      </c>
      <c r="J295" s="5" t="s">
        <v>5636</v>
      </c>
    </row>
    <row r="296" spans="3:10" s="5" customFormat="1" ht="12" customHeight="1">
      <c r="C296" s="5" t="s">
        <v>5637</v>
      </c>
      <c r="E296" s="5" t="s">
        <v>1949</v>
      </c>
      <c r="F296" s="5" t="s">
        <v>399</v>
      </c>
      <c r="G296" s="5">
        <v>60</v>
      </c>
      <c r="J296" s="5" t="s">
        <v>5816</v>
      </c>
    </row>
    <row r="297" spans="3:12" s="5" customFormat="1" ht="12" customHeight="1">
      <c r="C297" s="5" t="s">
        <v>5817</v>
      </c>
      <c r="E297" s="5" t="s">
        <v>1328</v>
      </c>
      <c r="F297" s="5" t="s">
        <v>5818</v>
      </c>
      <c r="G297" s="5" t="s">
        <v>5819</v>
      </c>
      <c r="K297" s="5" t="s">
        <v>5820</v>
      </c>
      <c r="L297" s="5" t="s">
        <v>5821</v>
      </c>
    </row>
    <row r="298" spans="3:12" s="5" customFormat="1" ht="12" customHeight="1">
      <c r="C298" s="5" t="s">
        <v>5822</v>
      </c>
      <c r="D298" s="5" t="s">
        <v>5823</v>
      </c>
      <c r="E298" s="5" t="s">
        <v>150</v>
      </c>
      <c r="F298" s="5" t="s">
        <v>330</v>
      </c>
      <c r="G298" s="5">
        <v>3</v>
      </c>
      <c r="K298" s="5" t="s">
        <v>5824</v>
      </c>
      <c r="L298" s="5" t="s">
        <v>5825</v>
      </c>
    </row>
    <row r="299" spans="3:10" s="5" customFormat="1" ht="12" customHeight="1">
      <c r="C299" s="5" t="s">
        <v>5826</v>
      </c>
      <c r="E299" s="5" t="s">
        <v>1194</v>
      </c>
      <c r="F299" s="5" t="s">
        <v>555</v>
      </c>
      <c r="G299" s="5">
        <v>40</v>
      </c>
      <c r="I299" s="5" t="s">
        <v>850</v>
      </c>
      <c r="J299" s="5" t="s">
        <v>5827</v>
      </c>
    </row>
    <row r="300" spans="3:11" s="5" customFormat="1" ht="12" customHeight="1">
      <c r="C300" s="5" t="s">
        <v>5828</v>
      </c>
      <c r="E300" s="5" t="s">
        <v>1328</v>
      </c>
      <c r="F300" s="5" t="s">
        <v>1329</v>
      </c>
      <c r="G300" s="5" t="s">
        <v>5215</v>
      </c>
      <c r="K300" s="5" t="s">
        <v>5829</v>
      </c>
    </row>
    <row r="301" spans="3:10" s="5" customFormat="1" ht="12" customHeight="1">
      <c r="C301" s="5" t="s">
        <v>5830</v>
      </c>
      <c r="E301" s="5" t="s">
        <v>630</v>
      </c>
      <c r="F301" s="5" t="s">
        <v>330</v>
      </c>
      <c r="G301" s="5">
        <v>73</v>
      </c>
      <c r="I301" s="5" t="s">
        <v>131</v>
      </c>
      <c r="J301" s="5" t="s">
        <v>5831</v>
      </c>
    </row>
    <row r="302" spans="3:10" s="5" customFormat="1" ht="12" customHeight="1">
      <c r="C302" s="5" t="s">
        <v>5832</v>
      </c>
      <c r="E302" s="5" t="s">
        <v>5833</v>
      </c>
      <c r="F302" s="5" t="s">
        <v>340</v>
      </c>
      <c r="G302" s="5">
        <v>70</v>
      </c>
      <c r="J302" s="5" t="s">
        <v>5834</v>
      </c>
    </row>
    <row r="303" spans="3:9" s="5" customFormat="1" ht="12" customHeight="1">
      <c r="C303" s="5" t="s">
        <v>5835</v>
      </c>
      <c r="E303" s="5" t="s">
        <v>1693</v>
      </c>
      <c r="F303" s="5" t="s">
        <v>330</v>
      </c>
      <c r="G303" s="5">
        <v>70</v>
      </c>
      <c r="I303" s="5" t="s">
        <v>5836</v>
      </c>
    </row>
    <row r="304" spans="3:11" s="5" customFormat="1" ht="12" customHeight="1">
      <c r="C304" s="5" t="s">
        <v>6018</v>
      </c>
      <c r="D304" s="5" t="str">
        <f>"+pres fonds baptismaux"</f>
        <v>+pres fonds baptismaux</v>
      </c>
      <c r="E304" s="5" t="s">
        <v>6019</v>
      </c>
      <c r="F304" s="5" t="s">
        <v>6020</v>
      </c>
      <c r="G304" s="5" t="s">
        <v>5516</v>
      </c>
      <c r="K304" s="5" t="s">
        <v>6021</v>
      </c>
    </row>
    <row r="305" spans="3:10" s="5" customFormat="1" ht="12" customHeight="1">
      <c r="C305" s="5" t="s">
        <v>6022</v>
      </c>
      <c r="E305" s="5" t="s">
        <v>214</v>
      </c>
      <c r="F305" s="5" t="s">
        <v>96</v>
      </c>
      <c r="G305" s="5">
        <v>50</v>
      </c>
      <c r="J305" s="5" t="s">
        <v>6023</v>
      </c>
    </row>
    <row r="306" spans="3:8" s="5" customFormat="1" ht="12" customHeight="1">
      <c r="C306" s="5" t="s">
        <v>6024</v>
      </c>
      <c r="E306" s="5" t="s">
        <v>6025</v>
      </c>
      <c r="F306" s="5" t="s">
        <v>65</v>
      </c>
      <c r="G306" s="5">
        <v>80</v>
      </c>
      <c r="H306" s="5" t="s">
        <v>6026</v>
      </c>
    </row>
    <row r="307" spans="3:10" s="5" customFormat="1" ht="12" customHeight="1">
      <c r="C307" s="5" t="s">
        <v>6027</v>
      </c>
      <c r="D307" s="5" t="s">
        <v>5399</v>
      </c>
      <c r="E307" s="5" t="s">
        <v>374</v>
      </c>
      <c r="F307" s="5" t="s">
        <v>233</v>
      </c>
      <c r="G307" s="5">
        <v>45</v>
      </c>
      <c r="J307" s="5" t="s">
        <v>5854</v>
      </c>
    </row>
    <row r="308" spans="3:7" s="5" customFormat="1" ht="12" customHeight="1">
      <c r="C308" s="5" t="s">
        <v>5855</v>
      </c>
      <c r="D308" s="5" t="s">
        <v>5856</v>
      </c>
      <c r="E308" s="5" t="s">
        <v>417</v>
      </c>
      <c r="F308" s="5" t="s">
        <v>5857</v>
      </c>
      <c r="G308" s="5">
        <v>56</v>
      </c>
    </row>
    <row r="309" spans="3:11" s="5" customFormat="1" ht="12" customHeight="1">
      <c r="C309" s="5" t="s">
        <v>5858</v>
      </c>
      <c r="F309" s="5" t="s">
        <v>197</v>
      </c>
      <c r="G309" s="5" t="s">
        <v>5859</v>
      </c>
      <c r="I309" s="5" t="s">
        <v>5861</v>
      </c>
      <c r="K309" s="5" t="s">
        <v>5860</v>
      </c>
    </row>
    <row r="310" spans="3:10" s="5" customFormat="1" ht="12" customHeight="1">
      <c r="C310" s="5" t="s">
        <v>5862</v>
      </c>
      <c r="E310" s="5" t="s">
        <v>5863</v>
      </c>
      <c r="F310" s="5" t="s">
        <v>7</v>
      </c>
      <c r="G310" s="5">
        <v>44</v>
      </c>
      <c r="J310" s="5" t="s">
        <v>5864</v>
      </c>
    </row>
    <row r="311" spans="3:11" s="5" customFormat="1" ht="12" customHeight="1">
      <c r="C311" s="5" t="s">
        <v>5691</v>
      </c>
      <c r="D311" s="5" t="s">
        <v>5692</v>
      </c>
      <c r="E311" s="5" t="s">
        <v>78</v>
      </c>
      <c r="G311" s="5" t="str">
        <f>"5/6"</f>
        <v>5/6</v>
      </c>
      <c r="I311"/>
      <c r="K311" s="5" t="s">
        <v>513</v>
      </c>
    </row>
    <row r="312" spans="3:9" s="5" customFormat="1" ht="12" customHeight="1">
      <c r="C312" s="5" t="s">
        <v>5693</v>
      </c>
      <c r="E312" s="5" t="s">
        <v>786</v>
      </c>
      <c r="F312" s="5" t="s">
        <v>197</v>
      </c>
      <c r="G312" s="5">
        <v>60</v>
      </c>
      <c r="I312" s="5" t="s">
        <v>1775</v>
      </c>
    </row>
    <row r="313" spans="3:11" s="5" customFormat="1" ht="12" customHeight="1">
      <c r="C313" s="5" t="s">
        <v>5694</v>
      </c>
      <c r="E313" s="5" t="s">
        <v>1399</v>
      </c>
      <c r="F313" s="5" t="s">
        <v>5695</v>
      </c>
      <c r="G313" s="5" t="s">
        <v>5696</v>
      </c>
      <c r="H313" s="5" t="s">
        <v>5698</v>
      </c>
      <c r="I313" s="5" t="s">
        <v>1347</v>
      </c>
      <c r="K313" s="5" t="s">
        <v>5697</v>
      </c>
    </row>
    <row r="314" spans="3:7" s="5" customFormat="1" ht="12.75" customHeight="1">
      <c r="C314" s="5" t="s">
        <v>5711</v>
      </c>
      <c r="E314" s="5" t="s">
        <v>1887</v>
      </c>
      <c r="F314" s="5" t="s">
        <v>202</v>
      </c>
      <c r="G314" s="5">
        <v>6</v>
      </c>
    </row>
    <row r="315" spans="3:12" s="5" customFormat="1" ht="12.75" customHeight="1">
      <c r="C315" s="5" t="s">
        <v>5712</v>
      </c>
      <c r="E315" s="5" t="s">
        <v>5713</v>
      </c>
      <c r="F315" s="5" t="s">
        <v>5714</v>
      </c>
      <c r="H315" s="5" t="s">
        <v>5209</v>
      </c>
      <c r="J315" s="5" t="s">
        <v>5715</v>
      </c>
      <c r="L315" s="5" t="s">
        <v>5716</v>
      </c>
    </row>
    <row r="316" spans="3:11" s="5" customFormat="1" ht="12.75" customHeight="1">
      <c r="C316" s="5" t="s">
        <v>5717</v>
      </c>
      <c r="E316" s="5" t="s">
        <v>140</v>
      </c>
      <c r="F316" s="5" t="s">
        <v>227</v>
      </c>
      <c r="G316" s="5" t="s">
        <v>5718</v>
      </c>
      <c r="K316" s="5" t="s">
        <v>202</v>
      </c>
    </row>
    <row r="317" spans="3:10" s="5" customFormat="1" ht="12.75" customHeight="1">
      <c r="C317" s="5" t="s">
        <v>1814</v>
      </c>
      <c r="E317" s="5" t="s">
        <v>2186</v>
      </c>
      <c r="F317" s="5" t="s">
        <v>5719</v>
      </c>
      <c r="G317" s="5">
        <v>60</v>
      </c>
      <c r="J317" s="5" t="s">
        <v>5720</v>
      </c>
    </row>
    <row r="318" spans="3:7" s="5" customFormat="1" ht="12.75" customHeight="1">
      <c r="C318" s="5" t="s">
        <v>5721</v>
      </c>
      <c r="E318" s="5" t="s">
        <v>1887</v>
      </c>
      <c r="F318" s="5" t="s">
        <v>330</v>
      </c>
      <c r="G318" s="5">
        <v>65</v>
      </c>
    </row>
    <row r="319" spans="3:10" s="5" customFormat="1" ht="12.75" customHeight="1">
      <c r="C319" s="5" t="s">
        <v>5721</v>
      </c>
      <c r="E319" s="5" t="s">
        <v>5722</v>
      </c>
      <c r="F319" s="5" t="s">
        <v>340</v>
      </c>
      <c r="G319" s="5">
        <v>40</v>
      </c>
      <c r="I319" s="5" t="s">
        <v>5723</v>
      </c>
      <c r="J319" s="5" t="s">
        <v>5724</v>
      </c>
    </row>
    <row r="320" spans="3:11" s="5" customFormat="1" ht="12.75" customHeight="1">
      <c r="C320" s="5" t="s">
        <v>1618</v>
      </c>
      <c r="E320" s="5" t="s">
        <v>394</v>
      </c>
      <c r="F320" s="5" t="s">
        <v>120</v>
      </c>
      <c r="G320" s="5" t="str">
        <f>"3,5"</f>
        <v>3,5</v>
      </c>
      <c r="K320" s="5" t="s">
        <v>5725</v>
      </c>
    </row>
    <row r="321" spans="3:12" s="5" customFormat="1" ht="12.75" customHeight="1">
      <c r="C321" s="5" t="s">
        <v>5726</v>
      </c>
      <c r="E321" s="5" t="s">
        <v>5727</v>
      </c>
      <c r="F321" s="5" t="s">
        <v>120</v>
      </c>
      <c r="G321" s="5">
        <v>22</v>
      </c>
      <c r="H321" s="5" t="s">
        <v>5728</v>
      </c>
      <c r="I321" s="5" t="s">
        <v>1454</v>
      </c>
      <c r="L321" s="5" t="s">
        <v>5729</v>
      </c>
    </row>
    <row r="322" spans="3:11" s="5" customFormat="1" ht="12.75" customHeight="1">
      <c r="C322" s="5" t="s">
        <v>5730</v>
      </c>
      <c r="E322" s="5" t="s">
        <v>1230</v>
      </c>
      <c r="F322" s="5" t="s">
        <v>7</v>
      </c>
      <c r="G322" s="5">
        <v>7</v>
      </c>
      <c r="K322" s="5" t="s">
        <v>522</v>
      </c>
    </row>
    <row r="323" spans="3:7" s="5" customFormat="1" ht="12.75" customHeight="1">
      <c r="C323" s="5" t="s">
        <v>5901</v>
      </c>
      <c r="E323" s="5" t="s">
        <v>1230</v>
      </c>
      <c r="F323" s="5" t="s">
        <v>221</v>
      </c>
      <c r="G323" s="5">
        <v>11</v>
      </c>
    </row>
    <row r="324" spans="3:11" s="5" customFormat="1" ht="12.75" customHeight="1">
      <c r="C324" s="5" t="s">
        <v>5902</v>
      </c>
      <c r="E324" s="5" t="s">
        <v>1230</v>
      </c>
      <c r="F324" s="5" t="s">
        <v>233</v>
      </c>
      <c r="G324" s="5">
        <v>16</v>
      </c>
      <c r="K324" s="5" t="s">
        <v>522</v>
      </c>
    </row>
    <row r="325" spans="3:9" s="5" customFormat="1" ht="12.75" customHeight="1">
      <c r="C325" s="5" t="s">
        <v>5903</v>
      </c>
      <c r="E325" s="5" t="s">
        <v>5904</v>
      </c>
      <c r="F325" s="5" t="s">
        <v>221</v>
      </c>
      <c r="G325" s="5">
        <v>26</v>
      </c>
      <c r="I325" s="5" t="s">
        <v>1454</v>
      </c>
    </row>
    <row r="326" spans="3:11" s="5" customFormat="1" ht="12.75" customHeight="1">
      <c r="C326" s="5" t="s">
        <v>5905</v>
      </c>
      <c r="E326" s="5" t="s">
        <v>5906</v>
      </c>
      <c r="F326" s="5" t="s">
        <v>1577</v>
      </c>
      <c r="G326" s="5">
        <v>19</v>
      </c>
      <c r="K326" s="5" t="s">
        <v>5907</v>
      </c>
    </row>
    <row r="327" spans="3:7" s="5" customFormat="1" ht="12.75" customHeight="1">
      <c r="C327" s="5" t="s">
        <v>5905</v>
      </c>
      <c r="E327" s="5" t="s">
        <v>946</v>
      </c>
      <c r="F327" s="5" t="s">
        <v>1179</v>
      </c>
      <c r="G327" s="5">
        <v>23</v>
      </c>
    </row>
    <row r="328" spans="3:7" s="5" customFormat="1" ht="12.75" customHeight="1">
      <c r="C328" s="5" t="s">
        <v>5905</v>
      </c>
      <c r="E328" s="5" t="s">
        <v>5908</v>
      </c>
      <c r="F328" s="5" t="s">
        <v>227</v>
      </c>
      <c r="G328" s="5">
        <v>27</v>
      </c>
    </row>
    <row r="329" spans="3:10" s="5" customFormat="1" ht="12.75" customHeight="1">
      <c r="C329" s="5" t="s">
        <v>5909</v>
      </c>
      <c r="E329" s="5" t="s">
        <v>1233</v>
      </c>
      <c r="F329" s="5" t="s">
        <v>7</v>
      </c>
      <c r="G329" s="5">
        <v>28</v>
      </c>
      <c r="J329" s="5" t="s">
        <v>5910</v>
      </c>
    </row>
    <row r="330" spans="3:12" s="5" customFormat="1" ht="12.75" customHeight="1">
      <c r="C330" s="5" t="s">
        <v>5911</v>
      </c>
      <c r="E330" s="5" t="s">
        <v>1115</v>
      </c>
      <c r="F330" s="5" t="s">
        <v>239</v>
      </c>
      <c r="G330" s="5">
        <v>60</v>
      </c>
      <c r="L330" s="5" t="s">
        <v>5912</v>
      </c>
    </row>
    <row r="331" spans="3:11" s="5" customFormat="1" ht="12.75" customHeight="1">
      <c r="C331" s="5" t="s">
        <v>5913</v>
      </c>
      <c r="E331" s="5" t="s">
        <v>1183</v>
      </c>
      <c r="F331" s="5" t="s">
        <v>1436</v>
      </c>
      <c r="G331" s="5" t="s">
        <v>5914</v>
      </c>
      <c r="K331" s="5" t="s">
        <v>522</v>
      </c>
    </row>
    <row r="332" spans="3:11" s="5" customFormat="1" ht="12.75" customHeight="1">
      <c r="C332" s="5" t="s">
        <v>5915</v>
      </c>
      <c r="E332" s="5" t="s">
        <v>394</v>
      </c>
      <c r="F332" s="5" t="s">
        <v>340</v>
      </c>
      <c r="G332" s="5" t="s">
        <v>5916</v>
      </c>
      <c r="K332" s="5" t="s">
        <v>5917</v>
      </c>
    </row>
    <row r="333" spans="3:11" s="5" customFormat="1" ht="12.75" customHeight="1">
      <c r="C333" s="5" t="s">
        <v>5918</v>
      </c>
      <c r="E333" s="5" t="s">
        <v>1104</v>
      </c>
      <c r="F333" s="5" t="s">
        <v>1501</v>
      </c>
      <c r="K333" s="5" t="s">
        <v>5919</v>
      </c>
    </row>
    <row r="334" spans="3:11" s="5" customFormat="1" ht="12.75" customHeight="1">
      <c r="C334" s="5" t="s">
        <v>5920</v>
      </c>
      <c r="E334" s="5" t="s">
        <v>508</v>
      </c>
      <c r="F334" s="5" t="s">
        <v>7</v>
      </c>
      <c r="G334" s="5">
        <v>3</v>
      </c>
      <c r="K334" s="5" t="s">
        <v>202</v>
      </c>
    </row>
    <row r="335" spans="3:11" s="5" customFormat="1" ht="12.75" customHeight="1">
      <c r="C335" s="5" t="s">
        <v>5921</v>
      </c>
      <c r="E335" s="5" t="s">
        <v>1900</v>
      </c>
      <c r="F335" s="5" t="s">
        <v>7</v>
      </c>
      <c r="G335" s="5">
        <v>5</v>
      </c>
      <c r="K335" s="5" t="s">
        <v>5922</v>
      </c>
    </row>
    <row r="336" spans="3:9" s="5" customFormat="1" ht="12.75" customHeight="1">
      <c r="C336" s="5" t="s">
        <v>5923</v>
      </c>
      <c r="E336" s="5" t="s">
        <v>3336</v>
      </c>
      <c r="F336" s="5" t="s">
        <v>120</v>
      </c>
      <c r="G336" s="5">
        <v>50</v>
      </c>
      <c r="I336" s="5" t="s">
        <v>5924</v>
      </c>
    </row>
    <row r="337" spans="3:11" s="5" customFormat="1" ht="12.75" customHeight="1">
      <c r="C337" s="5" t="s">
        <v>5925</v>
      </c>
      <c r="E337" s="5" t="s">
        <v>394</v>
      </c>
      <c r="F337" s="5" t="s">
        <v>221</v>
      </c>
      <c r="K337" s="5" t="s">
        <v>5926</v>
      </c>
    </row>
    <row r="338" spans="3:11" s="5" customFormat="1" ht="12.75" customHeight="1">
      <c r="C338" s="5" t="s">
        <v>5927</v>
      </c>
      <c r="E338" s="5" t="s">
        <v>1020</v>
      </c>
      <c r="F338" s="5" t="s">
        <v>1564</v>
      </c>
      <c r="G338" s="5">
        <v>16</v>
      </c>
      <c r="K338" s="5" t="s">
        <v>6100</v>
      </c>
    </row>
    <row r="339" spans="3:6" s="5" customFormat="1" ht="12.75" customHeight="1">
      <c r="C339" s="5" t="s">
        <v>6101</v>
      </c>
      <c r="E339" s="5" t="s">
        <v>1121</v>
      </c>
      <c r="F339" s="5" t="s">
        <v>197</v>
      </c>
    </row>
    <row r="340" spans="3:7" s="5" customFormat="1" ht="12.75" customHeight="1">
      <c r="C340" s="5" t="s">
        <v>6102</v>
      </c>
      <c r="E340" s="5" t="s">
        <v>1106</v>
      </c>
      <c r="F340" s="5" t="s">
        <v>221</v>
      </c>
      <c r="G340" s="5">
        <v>1</v>
      </c>
    </row>
    <row r="341" spans="3:7" s="5" customFormat="1" ht="12.75" customHeight="1">
      <c r="C341" s="5" t="s">
        <v>3893</v>
      </c>
      <c r="E341" s="5" t="s">
        <v>6103</v>
      </c>
      <c r="F341" s="5" t="s">
        <v>96</v>
      </c>
      <c r="G341" s="5">
        <v>6</v>
      </c>
    </row>
    <row r="342" spans="3:11" s="5" customFormat="1" ht="12.75" customHeight="1">
      <c r="C342" s="5" t="s">
        <v>6104</v>
      </c>
      <c r="E342" s="5" t="s">
        <v>472</v>
      </c>
      <c r="F342" s="5" t="s">
        <v>7</v>
      </c>
      <c r="G342" s="5" t="s">
        <v>5516</v>
      </c>
      <c r="K342" s="5" t="s">
        <v>221</v>
      </c>
    </row>
    <row r="343" spans="3:10" s="5" customFormat="1" ht="12.75" customHeight="1">
      <c r="C343" s="5" t="s">
        <v>6105</v>
      </c>
      <c r="E343" s="5" t="s">
        <v>3472</v>
      </c>
      <c r="F343" s="5" t="s">
        <v>1436</v>
      </c>
      <c r="G343" s="5">
        <v>50</v>
      </c>
      <c r="J343" s="5" t="s">
        <v>6106</v>
      </c>
    </row>
    <row r="344" spans="3:11" s="5" customFormat="1" ht="12.75" customHeight="1">
      <c r="C344" s="5" t="s">
        <v>6107</v>
      </c>
      <c r="E344" s="5" t="s">
        <v>3161</v>
      </c>
      <c r="F344" s="5" t="s">
        <v>19</v>
      </c>
      <c r="G344" s="5">
        <v>5</v>
      </c>
      <c r="I344" s="5" t="s">
        <v>850</v>
      </c>
      <c r="K344" s="5" t="s">
        <v>6108</v>
      </c>
    </row>
    <row r="345" spans="3:7" s="5" customFormat="1" ht="12.75" customHeight="1">
      <c r="C345" s="5" t="s">
        <v>1669</v>
      </c>
      <c r="E345" s="5" t="s">
        <v>6109</v>
      </c>
      <c r="F345" s="5" t="s">
        <v>202</v>
      </c>
      <c r="G345" s="5" t="s">
        <v>5252</v>
      </c>
    </row>
    <row r="346" spans="3:12" s="5" customFormat="1" ht="12.75" customHeight="1">
      <c r="C346" s="5" t="s">
        <v>1883</v>
      </c>
      <c r="E346" s="5" t="s">
        <v>150</v>
      </c>
      <c r="F346" s="5" t="s">
        <v>5944</v>
      </c>
      <c r="L346" s="5" t="s">
        <v>5945</v>
      </c>
    </row>
    <row r="347" spans="3:7" s="5" customFormat="1" ht="12.75" customHeight="1">
      <c r="C347" s="5" t="s">
        <v>5946</v>
      </c>
      <c r="D347" s="5" t="s">
        <v>5399</v>
      </c>
      <c r="E347" s="5" t="s">
        <v>1768</v>
      </c>
      <c r="F347" s="5" t="s">
        <v>5947</v>
      </c>
      <c r="G347" s="5">
        <v>12</v>
      </c>
    </row>
    <row r="348" spans="3:11" s="5" customFormat="1" ht="12.75" customHeight="1">
      <c r="C348" s="5" t="s">
        <v>5948</v>
      </c>
      <c r="E348" s="5" t="s">
        <v>5949</v>
      </c>
      <c r="F348" s="5" t="s">
        <v>227</v>
      </c>
      <c r="G348" s="5">
        <v>6</v>
      </c>
      <c r="K348" s="5" t="s">
        <v>227</v>
      </c>
    </row>
    <row r="349" spans="3:7" s="5" customFormat="1" ht="12.75" customHeight="1">
      <c r="C349" s="5" t="s">
        <v>5950</v>
      </c>
      <c r="E349" s="5" t="s">
        <v>15</v>
      </c>
      <c r="F349" s="5" t="s">
        <v>227</v>
      </c>
      <c r="G349" s="5">
        <v>66</v>
      </c>
    </row>
    <row r="350" spans="3:12" s="5" customFormat="1" ht="12.75" customHeight="1">
      <c r="C350" s="5" t="s">
        <v>1897</v>
      </c>
      <c r="E350" s="5" t="s">
        <v>566</v>
      </c>
      <c r="F350" s="5" t="s">
        <v>197</v>
      </c>
      <c r="G350" s="5">
        <v>75</v>
      </c>
      <c r="K350" s="5" t="s">
        <v>5951</v>
      </c>
      <c r="L350"/>
    </row>
    <row r="351" spans="3:12" s="5" customFormat="1" ht="12.75" customHeight="1">
      <c r="C351" s="5" t="s">
        <v>5952</v>
      </c>
      <c r="D351" s="5" t="s">
        <v>5399</v>
      </c>
      <c r="E351" s="5" t="s">
        <v>1328</v>
      </c>
      <c r="F351" s="5" t="s">
        <v>233</v>
      </c>
      <c r="G351" s="5">
        <v>30</v>
      </c>
      <c r="J351" s="5" t="s">
        <v>5953</v>
      </c>
      <c r="L351" s="5" t="s">
        <v>5954</v>
      </c>
    </row>
    <row r="352" spans="3:11" s="5" customFormat="1" ht="12.75" customHeight="1">
      <c r="C352" s="5" t="s">
        <v>5955</v>
      </c>
      <c r="E352" s="5" t="s">
        <v>408</v>
      </c>
      <c r="F352" s="5" t="s">
        <v>7</v>
      </c>
      <c r="G352" s="5">
        <v>2</v>
      </c>
      <c r="K352" s="5" t="s">
        <v>227</v>
      </c>
    </row>
    <row r="353" spans="3:10" s="5" customFormat="1" ht="12.75" customHeight="1">
      <c r="C353" s="5" t="s">
        <v>5778</v>
      </c>
      <c r="E353" s="5" t="s">
        <v>723</v>
      </c>
      <c r="F353" s="5" t="s">
        <v>96</v>
      </c>
      <c r="G353" s="5">
        <v>50</v>
      </c>
      <c r="J353" s="5" t="s">
        <v>5839</v>
      </c>
    </row>
    <row r="354" spans="3:7" s="5" customFormat="1" ht="12.75" customHeight="1">
      <c r="C354" s="5" t="s">
        <v>5779</v>
      </c>
      <c r="E354" s="5" t="s">
        <v>214</v>
      </c>
      <c r="G354" s="5">
        <v>30</v>
      </c>
    </row>
    <row r="355" spans="3:10" s="5" customFormat="1" ht="12.75" customHeight="1">
      <c r="C355" s="5" t="s">
        <v>5779</v>
      </c>
      <c r="E355" s="5" t="s">
        <v>5780</v>
      </c>
      <c r="F355" s="5" t="s">
        <v>7</v>
      </c>
      <c r="G355" s="5">
        <v>60</v>
      </c>
      <c r="J355" s="5" t="s">
        <v>5781</v>
      </c>
    </row>
    <row r="356" spans="3:11" s="5" customFormat="1" ht="12.75" customHeight="1">
      <c r="C356" s="5" t="s">
        <v>5782</v>
      </c>
      <c r="E356" s="5" t="s">
        <v>3688</v>
      </c>
      <c r="F356" s="5" t="s">
        <v>1436</v>
      </c>
      <c r="G356" s="5">
        <v>3</v>
      </c>
      <c r="K356" s="5" t="s">
        <v>5783</v>
      </c>
    </row>
    <row r="357" spans="3:7" s="5" customFormat="1" ht="12.75" customHeight="1">
      <c r="C357" s="5" t="s">
        <v>5784</v>
      </c>
      <c r="E357" s="5" t="s">
        <v>5785</v>
      </c>
      <c r="F357" s="5" t="s">
        <v>233</v>
      </c>
      <c r="G357" s="5">
        <v>9</v>
      </c>
    </row>
    <row r="358" spans="3:10" s="5" customFormat="1" ht="12.75" customHeight="1">
      <c r="C358" s="5" t="s">
        <v>1907</v>
      </c>
      <c r="E358" s="5" t="s">
        <v>5786</v>
      </c>
      <c r="F358" s="5" t="s">
        <v>555</v>
      </c>
      <c r="J358" s="5" t="s">
        <v>5787</v>
      </c>
    </row>
    <row r="359" spans="3:12" s="5" customFormat="1" ht="12.75" customHeight="1">
      <c r="C359" s="5" t="s">
        <v>1907</v>
      </c>
      <c r="E359" s="5" t="s">
        <v>403</v>
      </c>
      <c r="F359" s="5" t="s">
        <v>1101</v>
      </c>
      <c r="G359" s="5">
        <v>26</v>
      </c>
      <c r="K359" s="5" t="s">
        <v>5788</v>
      </c>
      <c r="L359"/>
    </row>
    <row r="360" spans="3:7" s="5" customFormat="1" ht="12.75" customHeight="1">
      <c r="C360" s="5" t="s">
        <v>1910</v>
      </c>
      <c r="E360" s="5" t="s">
        <v>1106</v>
      </c>
      <c r="F360" s="5" t="s">
        <v>187</v>
      </c>
      <c r="G360" s="5">
        <v>20</v>
      </c>
    </row>
    <row r="361" spans="3:12" s="5" customFormat="1" ht="12.75" customHeight="1">
      <c r="C361" s="5" t="s">
        <v>5789</v>
      </c>
      <c r="E361" s="5" t="s">
        <v>150</v>
      </c>
      <c r="F361" s="5" t="s">
        <v>5790</v>
      </c>
      <c r="G361" s="5">
        <v>66</v>
      </c>
      <c r="J361" s="5" t="s">
        <v>5791</v>
      </c>
      <c r="L361" s="5" t="s">
        <v>5792</v>
      </c>
    </row>
    <row r="362" spans="3:10" s="5" customFormat="1" ht="12.75" customHeight="1">
      <c r="C362" s="5" t="s">
        <v>5793</v>
      </c>
      <c r="E362" s="5" t="s">
        <v>2012</v>
      </c>
      <c r="F362" s="5" t="s">
        <v>233</v>
      </c>
      <c r="G362" s="5">
        <v>40</v>
      </c>
      <c r="J362" s="5" t="s">
        <v>5794</v>
      </c>
    </row>
    <row r="363" spans="3:12" s="5" customFormat="1" ht="12.75" customHeight="1">
      <c r="C363" s="5" t="s">
        <v>5795</v>
      </c>
      <c r="E363" s="5" t="s">
        <v>408</v>
      </c>
      <c r="F363" s="5" t="s">
        <v>245</v>
      </c>
      <c r="G363" s="5">
        <v>75</v>
      </c>
      <c r="J363" s="5" t="s">
        <v>5796</v>
      </c>
      <c r="L363" s="5" t="s">
        <v>5797</v>
      </c>
    </row>
    <row r="364" spans="3:12" s="5" customFormat="1" ht="12.75" customHeight="1">
      <c r="C364" s="5" t="s">
        <v>5798</v>
      </c>
      <c r="E364" s="5" t="s">
        <v>301</v>
      </c>
      <c r="F364" s="5" t="s">
        <v>7</v>
      </c>
      <c r="G364" s="5">
        <v>75</v>
      </c>
      <c r="J364" s="5" t="s">
        <v>5799</v>
      </c>
      <c r="L364" s="5" t="s">
        <v>5800</v>
      </c>
    </row>
    <row r="365" spans="3:11" s="5" customFormat="1" ht="12.75" customHeight="1">
      <c r="C365" s="5" t="s">
        <v>5801</v>
      </c>
      <c r="E365" s="5" t="s">
        <v>150</v>
      </c>
      <c r="F365" s="5" t="s">
        <v>424</v>
      </c>
      <c r="K365" s="5" t="s">
        <v>5824</v>
      </c>
    </row>
    <row r="366" spans="3:12" s="5" customFormat="1" ht="12.75" customHeight="1">
      <c r="C366" s="5" t="s">
        <v>5802</v>
      </c>
      <c r="D366" s="5" t="s">
        <v>5803</v>
      </c>
      <c r="E366" s="5" t="s">
        <v>2007</v>
      </c>
      <c r="F366" s="5" t="s">
        <v>96</v>
      </c>
      <c r="G366" s="5">
        <v>80</v>
      </c>
      <c r="J366" s="5" t="s">
        <v>5804</v>
      </c>
      <c r="L366" s="5" t="s">
        <v>5805</v>
      </c>
    </row>
    <row r="367" spans="3:10" s="5" customFormat="1" ht="12.75" customHeight="1">
      <c r="C367" s="5" t="s">
        <v>5806</v>
      </c>
      <c r="E367" s="5" t="s">
        <v>5807</v>
      </c>
      <c r="F367" s="5" t="s">
        <v>19</v>
      </c>
      <c r="G367" s="5">
        <v>64</v>
      </c>
      <c r="J367" s="5" t="s">
        <v>5808</v>
      </c>
    </row>
    <row r="368" spans="3:10" s="5" customFormat="1" ht="12.75" customHeight="1">
      <c r="C368" s="5" t="s">
        <v>5809</v>
      </c>
      <c r="E368" s="5" t="s">
        <v>5810</v>
      </c>
      <c r="F368" s="5" t="s">
        <v>7</v>
      </c>
      <c r="G368" s="5">
        <v>36</v>
      </c>
      <c r="J368" s="5" t="s">
        <v>5811</v>
      </c>
    </row>
    <row r="369" spans="3:10" s="5" customFormat="1" ht="12.75" customHeight="1">
      <c r="C369" s="5" t="s">
        <v>5812</v>
      </c>
      <c r="E369" s="5" t="s">
        <v>5813</v>
      </c>
      <c r="F369" s="5" t="s">
        <v>233</v>
      </c>
      <c r="G369" s="5">
        <v>44</v>
      </c>
      <c r="I369" s="5" t="s">
        <v>1295</v>
      </c>
      <c r="J369" s="5" t="s">
        <v>5814</v>
      </c>
    </row>
    <row r="370" spans="3:12" s="5" customFormat="1" ht="12.75" customHeight="1">
      <c r="C370" s="5" t="s">
        <v>5815</v>
      </c>
      <c r="E370" s="5" t="s">
        <v>1674</v>
      </c>
      <c r="F370" s="5" t="s">
        <v>4281</v>
      </c>
      <c r="G370" s="5">
        <v>18</v>
      </c>
      <c r="K370" s="5" t="s">
        <v>221</v>
      </c>
      <c r="L370" s="5" t="s">
        <v>5990</v>
      </c>
    </row>
    <row r="371" spans="3:11" s="5" customFormat="1" ht="12.75" customHeight="1">
      <c r="C371" s="5" t="s">
        <v>5991</v>
      </c>
      <c r="E371" s="5" t="s">
        <v>1674</v>
      </c>
      <c r="F371" s="5" t="s">
        <v>1564</v>
      </c>
      <c r="G371" s="5">
        <v>12</v>
      </c>
      <c r="K371" s="5" t="s">
        <v>221</v>
      </c>
    </row>
    <row r="372" spans="3:11" s="5" customFormat="1" ht="12.75" customHeight="1">
      <c r="C372" s="5" t="s">
        <v>5992</v>
      </c>
      <c r="D372" s="5" t="s">
        <v>5399</v>
      </c>
      <c r="E372" s="5" t="s">
        <v>5993</v>
      </c>
      <c r="F372" s="5" t="s">
        <v>202</v>
      </c>
      <c r="G372" s="5">
        <v>5</v>
      </c>
      <c r="K372" s="5" t="s">
        <v>202</v>
      </c>
    </row>
    <row r="373" spans="3:7" s="5" customFormat="1" ht="12.75" customHeight="1">
      <c r="C373" s="5" t="s">
        <v>5994</v>
      </c>
      <c r="E373" s="5" t="s">
        <v>1674</v>
      </c>
      <c r="F373" s="5" t="s">
        <v>197</v>
      </c>
      <c r="G373" s="5">
        <v>50</v>
      </c>
    </row>
    <row r="374" spans="3:10" s="5" customFormat="1" ht="12.75" customHeight="1">
      <c r="C374" s="5" t="s">
        <v>5995</v>
      </c>
      <c r="E374" s="5" t="s">
        <v>5996</v>
      </c>
      <c r="F374" s="5" t="s">
        <v>120</v>
      </c>
      <c r="I374" s="5" t="s">
        <v>5486</v>
      </c>
      <c r="J374" s="5" t="s">
        <v>5997</v>
      </c>
    </row>
    <row r="375" spans="3:7" s="5" customFormat="1" ht="12.75" customHeight="1">
      <c r="C375" s="5" t="s">
        <v>5998</v>
      </c>
      <c r="E375" s="5" t="s">
        <v>5999</v>
      </c>
      <c r="F375" s="5" t="s">
        <v>6000</v>
      </c>
      <c r="G375" s="5">
        <v>10</v>
      </c>
    </row>
    <row r="376" spans="3:12" s="5" customFormat="1" ht="12.75" customHeight="1">
      <c r="C376" s="5" t="s">
        <v>6001</v>
      </c>
      <c r="D376" s="5" t="s">
        <v>6002</v>
      </c>
      <c r="E376" s="5" t="s">
        <v>417</v>
      </c>
      <c r="F376" s="5" t="s">
        <v>6003</v>
      </c>
      <c r="G376" s="5">
        <v>75</v>
      </c>
      <c r="L376" s="5" t="s">
        <v>6004</v>
      </c>
    </row>
    <row r="377" spans="3:12" s="5" customFormat="1" ht="12.75" customHeight="1">
      <c r="C377" s="5" t="s">
        <v>6005</v>
      </c>
      <c r="E377" s="5" t="s">
        <v>150</v>
      </c>
      <c r="F377" s="5" t="s">
        <v>6006</v>
      </c>
      <c r="G377" s="5">
        <v>6</v>
      </c>
      <c r="L377" s="5" t="s">
        <v>6007</v>
      </c>
    </row>
    <row r="378" spans="3:10" s="5" customFormat="1" ht="12.75" customHeight="1">
      <c r="C378" s="5" t="s">
        <v>6008</v>
      </c>
      <c r="D378" s="5" t="str">
        <f>"+près le gd bénitier"</f>
        <v>+près le gd bénitier</v>
      </c>
      <c r="E378" s="5" t="s">
        <v>6009</v>
      </c>
      <c r="F378" s="5" t="s">
        <v>7</v>
      </c>
      <c r="G378" s="5">
        <v>66</v>
      </c>
      <c r="J378" s="5" t="s">
        <v>6010</v>
      </c>
    </row>
    <row r="379" spans="3:10" s="5" customFormat="1" ht="12.75" customHeight="1">
      <c r="C379" s="5" t="s">
        <v>6011</v>
      </c>
      <c r="E379" s="5" t="s">
        <v>1230</v>
      </c>
      <c r="F379" s="5" t="s">
        <v>196</v>
      </c>
      <c r="G379" s="5">
        <v>22</v>
      </c>
      <c r="J379" s="5" t="s">
        <v>6012</v>
      </c>
    </row>
    <row r="380" spans="3:11" s="5" customFormat="1" ht="12.75" customHeight="1">
      <c r="C380" s="5" t="s">
        <v>6013</v>
      </c>
      <c r="D380" s="5" t="s">
        <v>5399</v>
      </c>
      <c r="E380" s="5" t="s">
        <v>1995</v>
      </c>
      <c r="F380" s="5" t="s">
        <v>6014</v>
      </c>
      <c r="G380" s="5" t="s">
        <v>6015</v>
      </c>
      <c r="K380" s="5" t="s">
        <v>6016</v>
      </c>
    </row>
    <row r="381" spans="3:12" s="5" customFormat="1" ht="12.75" customHeight="1">
      <c r="C381" s="5" t="s">
        <v>6017</v>
      </c>
      <c r="E381" s="5" t="s">
        <v>140</v>
      </c>
      <c r="F381" s="5" t="s">
        <v>202</v>
      </c>
      <c r="G381" s="5">
        <v>57</v>
      </c>
      <c r="I381" s="5" t="s">
        <v>6029</v>
      </c>
      <c r="L381" s="5" t="s">
        <v>6030</v>
      </c>
    </row>
    <row r="382" spans="3:11" s="5" customFormat="1" ht="12.75" customHeight="1">
      <c r="C382" s="5" t="s">
        <v>6031</v>
      </c>
      <c r="E382" s="5" t="s">
        <v>150</v>
      </c>
      <c r="F382" s="5" t="s">
        <v>6032</v>
      </c>
      <c r="K382" s="5" t="s">
        <v>6033</v>
      </c>
    </row>
    <row r="383" spans="3:12" s="5" customFormat="1" ht="12.75" customHeight="1">
      <c r="C383" s="5" t="s">
        <v>6034</v>
      </c>
      <c r="E383" s="5" t="s">
        <v>6035</v>
      </c>
      <c r="F383" s="5" t="s">
        <v>330</v>
      </c>
      <c r="G383" s="5">
        <v>5</v>
      </c>
      <c r="L383" s="5" t="s">
        <v>6036</v>
      </c>
    </row>
    <row r="384" spans="3:11" s="5" customFormat="1" ht="12.75" customHeight="1">
      <c r="C384" s="5" t="s">
        <v>5865</v>
      </c>
      <c r="E384" s="5" t="s">
        <v>1531</v>
      </c>
      <c r="F384" s="5" t="s">
        <v>227</v>
      </c>
      <c r="G384" s="5">
        <v>3</v>
      </c>
      <c r="K384" s="5" t="s">
        <v>5866</v>
      </c>
    </row>
    <row r="385" spans="3:7" s="5" customFormat="1" ht="12.75" customHeight="1">
      <c r="C385" s="5" t="s">
        <v>5867</v>
      </c>
      <c r="E385" s="5" t="s">
        <v>508</v>
      </c>
      <c r="F385" s="5" t="s">
        <v>197</v>
      </c>
      <c r="G385" s="5">
        <v>50</v>
      </c>
    </row>
    <row r="386" spans="3:12" s="5" customFormat="1" ht="12.75" customHeight="1">
      <c r="C386" s="5" t="s">
        <v>5868</v>
      </c>
      <c r="E386" s="5" t="s">
        <v>1736</v>
      </c>
      <c r="F386" s="5" t="s">
        <v>5869</v>
      </c>
      <c r="G386" s="5">
        <v>75</v>
      </c>
      <c r="L386" s="5" t="s">
        <v>5870</v>
      </c>
    </row>
    <row r="387" spans="3:12" s="5" customFormat="1" ht="12.75" customHeight="1">
      <c r="C387" s="5" t="s">
        <v>5871</v>
      </c>
      <c r="E387" s="5" t="s">
        <v>1305</v>
      </c>
      <c r="F387" s="5" t="s">
        <v>891</v>
      </c>
      <c r="G387" s="5">
        <v>80</v>
      </c>
      <c r="L387" s="5" t="s">
        <v>5872</v>
      </c>
    </row>
    <row r="388" spans="3:12" s="5" customFormat="1" ht="12.75" customHeight="1">
      <c r="C388" s="5" t="s">
        <v>5873</v>
      </c>
      <c r="E388" s="5" t="s">
        <v>1233</v>
      </c>
      <c r="F388" s="5" t="s">
        <v>845</v>
      </c>
      <c r="G388" s="5">
        <v>86</v>
      </c>
      <c r="H388" s="5" t="s">
        <v>5875</v>
      </c>
      <c r="I388" s="5" t="s">
        <v>5874</v>
      </c>
      <c r="L388" s="5" t="s">
        <v>5876</v>
      </c>
    </row>
    <row r="389" spans="3:12" s="5" customFormat="1" ht="12.75" customHeight="1">
      <c r="C389" s="5" t="s">
        <v>5873</v>
      </c>
      <c r="E389" s="5" t="s">
        <v>1233</v>
      </c>
      <c r="F389" s="5" t="s">
        <v>202</v>
      </c>
      <c r="G389" s="5">
        <v>54</v>
      </c>
      <c r="H389" s="5" t="s">
        <v>5875</v>
      </c>
      <c r="I389" s="5" t="s">
        <v>5874</v>
      </c>
      <c r="L389" s="5" t="s">
        <v>5877</v>
      </c>
    </row>
    <row r="390" spans="3:12" s="5" customFormat="1" ht="12.75" customHeight="1">
      <c r="C390" s="5" t="s">
        <v>4352</v>
      </c>
      <c r="E390" s="5" t="s">
        <v>991</v>
      </c>
      <c r="F390" s="5" t="s">
        <v>202</v>
      </c>
      <c r="G390" s="5">
        <v>40</v>
      </c>
      <c r="L390" s="5" t="s">
        <v>5878</v>
      </c>
    </row>
    <row r="391" spans="3:10" s="5" customFormat="1" ht="12.75" customHeight="1">
      <c r="C391" s="5" t="s">
        <v>5879</v>
      </c>
      <c r="E391" s="5" t="s">
        <v>1194</v>
      </c>
      <c r="F391" s="5" t="s">
        <v>865</v>
      </c>
      <c r="G391" s="5">
        <v>50</v>
      </c>
      <c r="J391" s="5" t="s">
        <v>5880</v>
      </c>
    </row>
    <row r="392" spans="3:10" s="5" customFormat="1" ht="12.75" customHeight="1">
      <c r="C392" s="5" t="s">
        <v>5881</v>
      </c>
      <c r="E392" s="5" t="s">
        <v>6009</v>
      </c>
      <c r="F392" s="5" t="s">
        <v>196</v>
      </c>
      <c r="G392" s="5">
        <v>74</v>
      </c>
      <c r="J392" s="5" t="s">
        <v>5882</v>
      </c>
    </row>
    <row r="393" spans="3:12" s="5" customFormat="1" ht="12.75" customHeight="1">
      <c r="C393" s="5" t="s">
        <v>5883</v>
      </c>
      <c r="D393" s="5" t="s">
        <v>5399</v>
      </c>
      <c r="E393" s="5" t="s">
        <v>1475</v>
      </c>
      <c r="F393" s="5" t="s">
        <v>7</v>
      </c>
      <c r="G393" s="5">
        <v>50</v>
      </c>
      <c r="J393" s="5" t="s">
        <v>5884</v>
      </c>
      <c r="L393" s="5" t="s">
        <v>5885</v>
      </c>
    </row>
    <row r="394" spans="3:11" s="5" customFormat="1" ht="12.75" customHeight="1">
      <c r="C394" s="5" t="s">
        <v>5886</v>
      </c>
      <c r="E394" s="5" t="s">
        <v>150</v>
      </c>
      <c r="F394" s="5" t="s">
        <v>1335</v>
      </c>
      <c r="G394" s="5" t="s">
        <v>5887</v>
      </c>
      <c r="K394" s="5" t="s">
        <v>6033</v>
      </c>
    </row>
    <row r="395" spans="3:12" s="5" customFormat="1" ht="12.75" customHeight="1">
      <c r="C395" s="5" t="s">
        <v>5888</v>
      </c>
      <c r="E395" s="5" t="s">
        <v>1693</v>
      </c>
      <c r="F395" s="5" t="s">
        <v>5889</v>
      </c>
      <c r="G395" s="5">
        <v>60</v>
      </c>
      <c r="L395" s="5" t="s">
        <v>5890</v>
      </c>
    </row>
    <row r="396" spans="3:10" s="5" customFormat="1" ht="12.75" customHeight="1">
      <c r="C396" s="5" t="s">
        <v>5891</v>
      </c>
      <c r="E396" s="5" t="s">
        <v>6009</v>
      </c>
      <c r="F396" s="5" t="s">
        <v>2263</v>
      </c>
      <c r="G396" s="5">
        <v>75</v>
      </c>
      <c r="J396" s="5" t="s">
        <v>5892</v>
      </c>
    </row>
    <row r="397" spans="3:10" s="5" customFormat="1" ht="12.75" customHeight="1">
      <c r="C397" s="5" t="s">
        <v>5893</v>
      </c>
      <c r="E397" s="5" t="s">
        <v>3185</v>
      </c>
      <c r="F397" s="5" t="s">
        <v>7</v>
      </c>
      <c r="G397" s="5">
        <v>64</v>
      </c>
      <c r="J397" s="5" t="s">
        <v>5894</v>
      </c>
    </row>
    <row r="398" spans="3:9" s="5" customFormat="1" ht="12.75" customHeight="1">
      <c r="C398" s="5" t="s">
        <v>5895</v>
      </c>
      <c r="E398" s="5" t="s">
        <v>4025</v>
      </c>
      <c r="F398" s="5" t="s">
        <v>5703</v>
      </c>
      <c r="G398" s="5">
        <v>50</v>
      </c>
      <c r="H398" s="5" t="s">
        <v>6112</v>
      </c>
      <c r="I398" s="5" t="s">
        <v>6111</v>
      </c>
    </row>
    <row r="399" spans="3:7" s="5" customFormat="1" ht="12.75" customHeight="1">
      <c r="C399" s="5" t="s">
        <v>5896</v>
      </c>
      <c r="E399" s="5" t="s">
        <v>3963</v>
      </c>
      <c r="F399" s="5" t="s">
        <v>7</v>
      </c>
      <c r="G399" s="5">
        <v>17</v>
      </c>
    </row>
    <row r="400" spans="3:10" s="5" customFormat="1" ht="12.75" customHeight="1">
      <c r="C400" s="5" t="s">
        <v>5896</v>
      </c>
      <c r="E400" s="5" t="s">
        <v>5897</v>
      </c>
      <c r="F400" s="5" t="s">
        <v>2917</v>
      </c>
      <c r="G400" s="5">
        <v>42</v>
      </c>
      <c r="J400" s="5" t="s">
        <v>5898</v>
      </c>
    </row>
    <row r="401" spans="3:10" s="5" customFormat="1" ht="12.75" customHeight="1">
      <c r="C401" s="5" t="s">
        <v>5899</v>
      </c>
      <c r="E401" s="5" t="s">
        <v>3461</v>
      </c>
      <c r="F401" s="5" t="s">
        <v>19</v>
      </c>
      <c r="G401" s="5">
        <v>60</v>
      </c>
      <c r="J401" s="5" t="s">
        <v>5900</v>
      </c>
    </row>
    <row r="402" spans="3:9" s="5" customFormat="1" ht="12.75" customHeight="1">
      <c r="C402" s="5" t="s">
        <v>6072</v>
      </c>
      <c r="D402" s="5" t="s">
        <v>5399</v>
      </c>
      <c r="E402" s="5" t="s">
        <v>6073</v>
      </c>
      <c r="F402" s="5" t="s">
        <v>197</v>
      </c>
      <c r="G402" s="5">
        <v>65</v>
      </c>
      <c r="I402" s="5" t="s">
        <v>6074</v>
      </c>
    </row>
    <row r="403" spans="3:10" s="5" customFormat="1" ht="12.75" customHeight="1">
      <c r="C403" s="5" t="s">
        <v>6072</v>
      </c>
      <c r="E403" s="5" t="s">
        <v>408</v>
      </c>
      <c r="F403" s="5" t="s">
        <v>7</v>
      </c>
      <c r="G403" s="5">
        <v>60</v>
      </c>
      <c r="J403" s="5" t="s">
        <v>6075</v>
      </c>
    </row>
    <row r="404" spans="3:9" s="5" customFormat="1" ht="12.75" customHeight="1">
      <c r="C404" s="5" t="s">
        <v>6076</v>
      </c>
      <c r="D404" s="5" t="s">
        <v>5399</v>
      </c>
      <c r="E404" s="5" t="s">
        <v>1995</v>
      </c>
      <c r="F404" s="5" t="s">
        <v>57</v>
      </c>
      <c r="G404" s="5">
        <v>40</v>
      </c>
      <c r="I404" s="5" t="s">
        <v>6077</v>
      </c>
    </row>
    <row r="405" spans="3:12" s="5" customFormat="1" ht="12.75" customHeight="1">
      <c r="C405" s="5" t="s">
        <v>6078</v>
      </c>
      <c r="D405" s="5" t="s">
        <v>6079</v>
      </c>
      <c r="E405" s="5" t="s">
        <v>6080</v>
      </c>
      <c r="F405" s="5" t="s">
        <v>65</v>
      </c>
      <c r="G405" s="5">
        <v>72</v>
      </c>
      <c r="J405" s="5" t="s">
        <v>6081</v>
      </c>
      <c r="L405" s="5" t="s">
        <v>6082</v>
      </c>
    </row>
    <row r="406" spans="3:12" s="5" customFormat="1" ht="12.75" customHeight="1">
      <c r="C406" s="5" t="s">
        <v>6083</v>
      </c>
      <c r="E406" s="5" t="s">
        <v>394</v>
      </c>
      <c r="F406" s="5" t="s">
        <v>120</v>
      </c>
      <c r="G406" s="5">
        <v>69</v>
      </c>
      <c r="H406" s="5" t="s">
        <v>6114</v>
      </c>
      <c r="I406" s="5" t="s">
        <v>6113</v>
      </c>
      <c r="L406" s="5" t="s">
        <v>6084</v>
      </c>
    </row>
    <row r="407" spans="3:10" s="5" customFormat="1" ht="12.75" customHeight="1">
      <c r="C407" s="5" t="s">
        <v>6085</v>
      </c>
      <c r="E407" s="5" t="s">
        <v>3402</v>
      </c>
      <c r="F407" s="5" t="s">
        <v>186</v>
      </c>
      <c r="G407" s="5">
        <v>50</v>
      </c>
      <c r="J407" s="5" t="s">
        <v>6086</v>
      </c>
    </row>
    <row r="408" spans="3:9" s="5" customFormat="1" ht="12.75" customHeight="1">
      <c r="C408" s="5" t="s">
        <v>6087</v>
      </c>
      <c r="E408" s="5" t="s">
        <v>403</v>
      </c>
      <c r="F408" s="5" t="s">
        <v>227</v>
      </c>
      <c r="G408" s="5">
        <v>50</v>
      </c>
      <c r="I408" s="5" t="s">
        <v>3396</v>
      </c>
    </row>
    <row r="409" spans="3:7" s="5" customFormat="1" ht="12.75" customHeight="1">
      <c r="C409" s="5" t="s">
        <v>6088</v>
      </c>
      <c r="E409" s="5" t="s">
        <v>1693</v>
      </c>
      <c r="F409" s="5" t="s">
        <v>5889</v>
      </c>
      <c r="G409" s="5">
        <v>50</v>
      </c>
    </row>
    <row r="410" spans="3:11" s="5" customFormat="1" ht="12.75" customHeight="1">
      <c r="C410" s="5" t="s">
        <v>6089</v>
      </c>
      <c r="E410" s="5" t="s">
        <v>1241</v>
      </c>
      <c r="F410" s="5" t="s">
        <v>202</v>
      </c>
      <c r="G410" s="5">
        <v>22</v>
      </c>
      <c r="K410" s="5" t="s">
        <v>6090</v>
      </c>
    </row>
    <row r="411" spans="3:12" s="5" customFormat="1" ht="12.75" customHeight="1">
      <c r="C411" s="5" t="s">
        <v>4128</v>
      </c>
      <c r="E411" s="5" t="s">
        <v>460</v>
      </c>
      <c r="F411" s="5" t="s">
        <v>197</v>
      </c>
      <c r="G411" s="5">
        <v>89</v>
      </c>
      <c r="L411" s="5" t="s">
        <v>6091</v>
      </c>
    </row>
    <row r="412" spans="3:9" s="5" customFormat="1" ht="12.75" customHeight="1">
      <c r="C412" s="5" t="s">
        <v>6092</v>
      </c>
      <c r="E412" s="5" t="s">
        <v>3441</v>
      </c>
      <c r="F412" s="5" t="s">
        <v>202</v>
      </c>
      <c r="G412" s="5">
        <v>57</v>
      </c>
      <c r="H412" s="5" t="s">
        <v>6182</v>
      </c>
      <c r="I412" s="5" t="s">
        <v>6181</v>
      </c>
    </row>
    <row r="413" spans="3:10" s="5" customFormat="1" ht="12.75" customHeight="1">
      <c r="C413" s="5" t="s">
        <v>6093</v>
      </c>
      <c r="E413" s="5" t="s">
        <v>3386</v>
      </c>
      <c r="F413" s="5" t="s">
        <v>330</v>
      </c>
      <c r="G413" s="5">
        <v>30</v>
      </c>
      <c r="H413" s="5" t="s">
        <v>6180</v>
      </c>
      <c r="I413" s="5" t="s">
        <v>6179</v>
      </c>
      <c r="J413" s="5" t="s">
        <v>6094</v>
      </c>
    </row>
    <row r="414" spans="3:12" s="5" customFormat="1" ht="12.75" customHeight="1">
      <c r="C414" s="5" t="s">
        <v>6095</v>
      </c>
      <c r="E414" s="5" t="s">
        <v>403</v>
      </c>
      <c r="F414" s="5" t="s">
        <v>202</v>
      </c>
      <c r="G414" s="5">
        <v>51</v>
      </c>
      <c r="I414" s="5" t="s">
        <v>6096</v>
      </c>
      <c r="L414" s="5" t="s">
        <v>6097</v>
      </c>
    </row>
    <row r="415" spans="3:12" s="5" customFormat="1" ht="12.75" customHeight="1">
      <c r="C415" s="5" t="s">
        <v>6098</v>
      </c>
      <c r="E415" s="5" t="s">
        <v>2538</v>
      </c>
      <c r="F415" s="5" t="s">
        <v>202</v>
      </c>
      <c r="G415" s="5">
        <v>60</v>
      </c>
      <c r="J415" s="5" t="s">
        <v>6099</v>
      </c>
      <c r="L415" s="5" t="s">
        <v>6115</v>
      </c>
    </row>
    <row r="416" spans="3:10" s="5" customFormat="1" ht="12.75" customHeight="1">
      <c r="C416" s="5" t="s">
        <v>6116</v>
      </c>
      <c r="E416" s="5" t="s">
        <v>1855</v>
      </c>
      <c r="F416" s="5" t="s">
        <v>221</v>
      </c>
      <c r="G416" s="5">
        <v>74</v>
      </c>
      <c r="J416" s="5" t="s">
        <v>5956</v>
      </c>
    </row>
    <row r="417" spans="3:12" s="5" customFormat="1" ht="12.75" customHeight="1">
      <c r="C417" s="5" t="s">
        <v>5957</v>
      </c>
      <c r="E417" s="5" t="s">
        <v>1317</v>
      </c>
      <c r="F417" s="5" t="s">
        <v>6183</v>
      </c>
      <c r="G417" s="5">
        <v>46</v>
      </c>
      <c r="H417" s="5" t="s">
        <v>6184</v>
      </c>
      <c r="J417" s="5" t="s">
        <v>5958</v>
      </c>
      <c r="L417" s="5" t="s">
        <v>5959</v>
      </c>
    </row>
    <row r="418" spans="3:12" s="5" customFormat="1" ht="12.75" customHeight="1">
      <c r="C418" s="5" t="s">
        <v>5960</v>
      </c>
      <c r="E418" s="5" t="s">
        <v>5961</v>
      </c>
      <c r="F418" s="5" t="s">
        <v>7</v>
      </c>
      <c r="G418" s="5">
        <v>40</v>
      </c>
      <c r="J418" s="5" t="s">
        <v>5962</v>
      </c>
      <c r="K418" s="5" t="s">
        <v>5963</v>
      </c>
      <c r="L418"/>
    </row>
    <row r="419" spans="3:12" s="5" customFormat="1" ht="12.75" customHeight="1">
      <c r="C419" s="5" t="s">
        <v>5964</v>
      </c>
      <c r="E419" s="5" t="s">
        <v>2007</v>
      </c>
      <c r="F419" s="5" t="s">
        <v>239</v>
      </c>
      <c r="G419" s="5">
        <v>40</v>
      </c>
      <c r="J419" s="5" t="s">
        <v>5965</v>
      </c>
      <c r="L419"/>
    </row>
    <row r="420" spans="3:12" s="5" customFormat="1" ht="12.75" customHeight="1">
      <c r="C420" s="5" t="s">
        <v>5966</v>
      </c>
      <c r="E420" s="5" t="s">
        <v>397</v>
      </c>
      <c r="F420" s="5" t="s">
        <v>221</v>
      </c>
      <c r="G420" s="5">
        <v>72</v>
      </c>
      <c r="J420" s="5" t="s">
        <v>5967</v>
      </c>
      <c r="L420" s="5" t="s">
        <v>5968</v>
      </c>
    </row>
    <row r="421" spans="3:12" s="5" customFormat="1" ht="12.75" customHeight="1">
      <c r="C421" s="5" t="s">
        <v>5969</v>
      </c>
      <c r="E421" s="5" t="s">
        <v>2226</v>
      </c>
      <c r="F421" s="5" t="s">
        <v>7</v>
      </c>
      <c r="G421" s="5">
        <v>96</v>
      </c>
      <c r="J421" s="5" t="s">
        <v>5970</v>
      </c>
      <c r="L421"/>
    </row>
    <row r="422" spans="3:12" s="5" customFormat="1" ht="12.75" customHeight="1">
      <c r="C422" s="5" t="s">
        <v>5971</v>
      </c>
      <c r="E422" s="5" t="s">
        <v>5972</v>
      </c>
      <c r="F422" s="5" t="s">
        <v>233</v>
      </c>
      <c r="J422" s="5" t="s">
        <v>5973</v>
      </c>
      <c r="L422" s="5" t="s">
        <v>5974</v>
      </c>
    </row>
    <row r="423" spans="3:12" s="5" customFormat="1" ht="12.75" customHeight="1">
      <c r="C423" s="5" t="s">
        <v>5975</v>
      </c>
      <c r="E423" s="5" t="s">
        <v>311</v>
      </c>
      <c r="F423" s="5" t="s">
        <v>226</v>
      </c>
      <c r="G423" s="5">
        <v>50</v>
      </c>
      <c r="L423" s="5" t="s">
        <v>5976</v>
      </c>
    </row>
    <row r="424" spans="3:10" s="5" customFormat="1" ht="12.75" customHeight="1">
      <c r="C424" s="5" t="s">
        <v>5977</v>
      </c>
      <c r="D424" s="5" t="s">
        <v>5978</v>
      </c>
      <c r="E424" s="5" t="s">
        <v>1194</v>
      </c>
      <c r="F424" s="5" t="s">
        <v>768</v>
      </c>
      <c r="G424" s="5">
        <v>46</v>
      </c>
      <c r="J424" s="5" t="s">
        <v>5979</v>
      </c>
    </row>
    <row r="425" spans="3:12" s="5" customFormat="1" ht="12.75" customHeight="1">
      <c r="C425" s="5" t="s">
        <v>5980</v>
      </c>
      <c r="E425" s="5" t="s">
        <v>150</v>
      </c>
      <c r="F425" s="5" t="s">
        <v>7</v>
      </c>
      <c r="G425" s="5">
        <v>69</v>
      </c>
      <c r="J425" s="5" t="s">
        <v>5981</v>
      </c>
      <c r="L425" s="5" t="s">
        <v>5982</v>
      </c>
    </row>
    <row r="426" spans="3:12" s="5" customFormat="1" ht="12.75" customHeight="1">
      <c r="C426" s="5" t="s">
        <v>5983</v>
      </c>
      <c r="D426" s="5" t="s">
        <v>5399</v>
      </c>
      <c r="E426" s="5" t="s">
        <v>150</v>
      </c>
      <c r="F426" s="5" t="s">
        <v>964</v>
      </c>
      <c r="G426" s="5">
        <v>66</v>
      </c>
      <c r="J426" s="5" t="s">
        <v>5984</v>
      </c>
      <c r="L426" s="5" t="s">
        <v>5985</v>
      </c>
    </row>
    <row r="427" spans="3:10" s="5" customFormat="1" ht="12.75" customHeight="1">
      <c r="C427" s="5" t="s">
        <v>5986</v>
      </c>
      <c r="E427" s="5" t="s">
        <v>2195</v>
      </c>
      <c r="F427" s="5" t="s">
        <v>330</v>
      </c>
      <c r="G427" s="5">
        <v>80</v>
      </c>
      <c r="J427" s="5" t="s">
        <v>5987</v>
      </c>
    </row>
    <row r="428" spans="3:12" s="5" customFormat="1" ht="12.75" customHeight="1">
      <c r="C428" s="5" t="s">
        <v>5988</v>
      </c>
      <c r="E428" s="5" t="s">
        <v>4033</v>
      </c>
      <c r="F428" s="5" t="s">
        <v>6185</v>
      </c>
      <c r="G428" s="5">
        <v>31</v>
      </c>
      <c r="H428" s="5" t="s">
        <v>6186</v>
      </c>
      <c r="J428" s="5" t="s">
        <v>5989</v>
      </c>
      <c r="L428" s="5" t="s">
        <v>6146</v>
      </c>
    </row>
    <row r="429" spans="3:10" s="5" customFormat="1" ht="12.75" customHeight="1">
      <c r="C429" s="5" t="s">
        <v>6147</v>
      </c>
      <c r="E429" s="5" t="s">
        <v>2946</v>
      </c>
      <c r="F429" s="5" t="s">
        <v>2112</v>
      </c>
      <c r="G429" s="5">
        <v>90</v>
      </c>
      <c r="J429" s="5" t="s">
        <v>6148</v>
      </c>
    </row>
    <row r="430" spans="3:12" s="5" customFormat="1" ht="12.75" customHeight="1">
      <c r="C430" s="5" t="s">
        <v>6149</v>
      </c>
      <c r="E430" s="5" t="s">
        <v>890</v>
      </c>
      <c r="F430" s="5" t="s">
        <v>6150</v>
      </c>
      <c r="G430" s="5">
        <v>33</v>
      </c>
      <c r="J430" s="5" t="s">
        <v>6151</v>
      </c>
      <c r="L430" s="5" t="s">
        <v>6152</v>
      </c>
    </row>
    <row r="431" spans="3:12" s="5" customFormat="1" ht="12.75" customHeight="1">
      <c r="C431" s="5" t="s">
        <v>6153</v>
      </c>
      <c r="E431" s="5" t="s">
        <v>723</v>
      </c>
      <c r="F431" s="5" t="s">
        <v>7</v>
      </c>
      <c r="G431" s="5">
        <v>42</v>
      </c>
      <c r="I431" s="5" t="s">
        <v>2645</v>
      </c>
      <c r="L431" s="5" t="s">
        <v>6154</v>
      </c>
    </row>
    <row r="432" spans="3:12" s="5" customFormat="1" ht="12.75" customHeight="1">
      <c r="C432" s="5" t="s">
        <v>6155</v>
      </c>
      <c r="E432" s="5" t="s">
        <v>3784</v>
      </c>
      <c r="F432" s="5" t="s">
        <v>768</v>
      </c>
      <c r="G432" s="5">
        <v>62</v>
      </c>
      <c r="J432" s="5" t="s">
        <v>6156</v>
      </c>
      <c r="L432" s="5" t="s">
        <v>6157</v>
      </c>
    </row>
    <row r="433" spans="3:10" s="5" customFormat="1" ht="12.75" customHeight="1">
      <c r="C433" s="5" t="s">
        <v>6158</v>
      </c>
      <c r="E433" s="5" t="s">
        <v>130</v>
      </c>
      <c r="F433" s="5" t="s">
        <v>227</v>
      </c>
      <c r="G433" s="5">
        <v>55</v>
      </c>
      <c r="I433" s="5" t="s">
        <v>6159</v>
      </c>
      <c r="J433" s="5" t="s">
        <v>6160</v>
      </c>
    </row>
    <row r="434" spans="3:12" s="5" customFormat="1" ht="12.75" customHeight="1">
      <c r="C434" s="5" t="s">
        <v>6161</v>
      </c>
      <c r="D434" s="5" t="s">
        <v>5399</v>
      </c>
      <c r="E434" s="5" t="s">
        <v>150</v>
      </c>
      <c r="F434" s="5" t="s">
        <v>1992</v>
      </c>
      <c r="G434" s="5">
        <v>14</v>
      </c>
      <c r="K434" s="5" t="s">
        <v>6162</v>
      </c>
      <c r="L434" s="5" t="s">
        <v>6163</v>
      </c>
    </row>
    <row r="435" spans="3:12" s="5" customFormat="1" ht="12.75" customHeight="1">
      <c r="C435" s="5" t="s">
        <v>6164</v>
      </c>
      <c r="E435" s="5" t="s">
        <v>1887</v>
      </c>
      <c r="F435" s="5" t="s">
        <v>239</v>
      </c>
      <c r="G435" s="5">
        <v>74</v>
      </c>
      <c r="I435" s="5" t="s">
        <v>6165</v>
      </c>
      <c r="K435" s="5" t="s">
        <v>6166</v>
      </c>
      <c r="L435"/>
    </row>
    <row r="436" spans="3:10" s="5" customFormat="1" ht="12.75" customHeight="1">
      <c r="C436" s="5" t="s">
        <v>6167</v>
      </c>
      <c r="E436" s="5" t="s">
        <v>214</v>
      </c>
      <c r="F436" s="5" t="s">
        <v>7</v>
      </c>
      <c r="G436" s="5">
        <v>62</v>
      </c>
      <c r="J436" s="5" t="s">
        <v>6168</v>
      </c>
    </row>
    <row r="437" spans="3:12" s="5" customFormat="1" ht="12.75" customHeight="1">
      <c r="C437" s="5" t="s">
        <v>6169</v>
      </c>
      <c r="E437" s="5" t="s">
        <v>150</v>
      </c>
      <c r="F437" s="5" t="s">
        <v>7</v>
      </c>
      <c r="G437" s="5">
        <v>64</v>
      </c>
      <c r="I437" s="5" t="s">
        <v>6170</v>
      </c>
      <c r="J437" s="5" t="s">
        <v>6171</v>
      </c>
      <c r="L437" s="5" t="s">
        <v>6172</v>
      </c>
    </row>
    <row r="438" spans="3:9" s="5" customFormat="1" ht="12.75" customHeight="1">
      <c r="C438" s="5" t="s">
        <v>6173</v>
      </c>
      <c r="E438" s="5" t="s">
        <v>6174</v>
      </c>
      <c r="F438" s="5" t="s">
        <v>221</v>
      </c>
      <c r="G438" s="5">
        <v>65</v>
      </c>
      <c r="I438" s="5" t="s">
        <v>6175</v>
      </c>
    </row>
    <row r="439" spans="3:12" s="5" customFormat="1" ht="12.75" customHeight="1">
      <c r="C439" s="5" t="s">
        <v>6176</v>
      </c>
      <c r="E439" s="5" t="s">
        <v>2186</v>
      </c>
      <c r="F439" s="5" t="s">
        <v>6177</v>
      </c>
      <c r="K439" s="5" t="s">
        <v>6178</v>
      </c>
      <c r="L439" s="5" t="s">
        <v>6028</v>
      </c>
    </row>
    <row r="440" spans="3:12" s="5" customFormat="1" ht="12.75" customHeight="1">
      <c r="C440" s="5" t="s">
        <v>6188</v>
      </c>
      <c r="D440" s="5" t="s">
        <v>5399</v>
      </c>
      <c r="E440" s="5" t="s">
        <v>1374</v>
      </c>
      <c r="F440" s="5" t="s">
        <v>96</v>
      </c>
      <c r="G440" s="5">
        <v>35</v>
      </c>
      <c r="J440" s="5" t="s">
        <v>6189</v>
      </c>
      <c r="L440" s="5" t="s">
        <v>6037</v>
      </c>
    </row>
    <row r="441" spans="3:8" s="5" customFormat="1" ht="12.75" customHeight="1">
      <c r="C441" s="5" t="s">
        <v>6038</v>
      </c>
      <c r="E441" s="5" t="s">
        <v>1115</v>
      </c>
      <c r="F441" s="5" t="s">
        <v>340</v>
      </c>
      <c r="G441" s="5">
        <v>14</v>
      </c>
      <c r="H441" s="5" t="s">
        <v>6039</v>
      </c>
    </row>
    <row r="442" spans="3:11" s="5" customFormat="1" ht="12.75" customHeight="1">
      <c r="C442" s="5" t="s">
        <v>6040</v>
      </c>
      <c r="E442" s="5" t="s">
        <v>3288</v>
      </c>
      <c r="F442" s="5" t="s">
        <v>7</v>
      </c>
      <c r="G442" s="5" t="s">
        <v>5688</v>
      </c>
      <c r="H442" s="5" t="s">
        <v>6042</v>
      </c>
      <c r="I442" s="5" t="s">
        <v>6041</v>
      </c>
      <c r="K442" s="5" t="s">
        <v>6043</v>
      </c>
    </row>
    <row r="443" spans="3:9" s="5" customFormat="1" ht="12.75" customHeight="1">
      <c r="C443" s="5" t="s">
        <v>6044</v>
      </c>
      <c r="E443" s="5" t="s">
        <v>6045</v>
      </c>
      <c r="F443" s="5" t="s">
        <v>197</v>
      </c>
      <c r="G443" s="5">
        <v>64</v>
      </c>
      <c r="H443" s="5" t="s">
        <v>6047</v>
      </c>
      <c r="I443" s="5" t="s">
        <v>6046</v>
      </c>
    </row>
    <row r="444" spans="3:10" s="5" customFormat="1" ht="12.75" customHeight="1">
      <c r="C444" s="5" t="s">
        <v>6048</v>
      </c>
      <c r="E444" s="5" t="s">
        <v>150</v>
      </c>
      <c r="F444" s="5" t="s">
        <v>1537</v>
      </c>
      <c r="G444" s="5">
        <v>58</v>
      </c>
      <c r="J444" s="5" t="s">
        <v>6049</v>
      </c>
    </row>
    <row r="445" spans="3:12" s="5" customFormat="1" ht="12.75" customHeight="1">
      <c r="C445" s="5" t="s">
        <v>6050</v>
      </c>
      <c r="E445" s="5" t="s">
        <v>1317</v>
      </c>
      <c r="F445" s="5" t="s">
        <v>7</v>
      </c>
      <c r="G445" s="5">
        <v>40</v>
      </c>
      <c r="J445" s="5" t="s">
        <v>6051</v>
      </c>
      <c r="L445" s="5" t="s">
        <v>6052</v>
      </c>
    </row>
    <row r="446" spans="3:10" s="5" customFormat="1" ht="12.75" customHeight="1">
      <c r="C446" s="5" t="s">
        <v>6053</v>
      </c>
      <c r="E446" s="5" t="s">
        <v>6054</v>
      </c>
      <c r="F446" s="5" t="s">
        <v>19</v>
      </c>
      <c r="G446" s="5">
        <v>75</v>
      </c>
      <c r="J446" s="5" t="s">
        <v>6055</v>
      </c>
    </row>
    <row r="447" spans="3:10" s="5" customFormat="1" ht="12.75" customHeight="1">
      <c r="C447" s="5" t="s">
        <v>6056</v>
      </c>
      <c r="E447" s="5" t="s">
        <v>532</v>
      </c>
      <c r="F447" s="5" t="s">
        <v>7</v>
      </c>
      <c r="G447" s="5">
        <v>70</v>
      </c>
      <c r="J447" s="5" t="s">
        <v>6057</v>
      </c>
    </row>
    <row r="448" spans="3:11" s="5" customFormat="1" ht="12.75" customHeight="1">
      <c r="C448" s="5" t="s">
        <v>6058</v>
      </c>
      <c r="E448" s="5" t="s">
        <v>1171</v>
      </c>
      <c r="F448" s="5" t="s">
        <v>7</v>
      </c>
      <c r="G448" s="5">
        <v>2.5</v>
      </c>
      <c r="I448" s="5" t="s">
        <v>6059</v>
      </c>
      <c r="K448" s="5" t="s">
        <v>330</v>
      </c>
    </row>
    <row r="449" spans="3:10" s="5" customFormat="1" ht="12.75" customHeight="1">
      <c r="C449" s="5" t="s">
        <v>6060</v>
      </c>
      <c r="E449" s="5" t="s">
        <v>1796</v>
      </c>
      <c r="F449" s="5" t="s">
        <v>7</v>
      </c>
      <c r="G449" s="5">
        <v>75</v>
      </c>
      <c r="J449" s="5" t="s">
        <v>6061</v>
      </c>
    </row>
    <row r="450" spans="3:12" s="5" customFormat="1" ht="12.75" customHeight="1">
      <c r="C450" s="5" t="s">
        <v>6062</v>
      </c>
      <c r="E450" s="5" t="s">
        <v>150</v>
      </c>
      <c r="F450" s="5" t="s">
        <v>227</v>
      </c>
      <c r="G450" s="5">
        <v>60</v>
      </c>
      <c r="I450" s="5" t="s">
        <v>6063</v>
      </c>
      <c r="L450" s="5" t="s">
        <v>6064</v>
      </c>
    </row>
    <row r="451" spans="3:13" s="5" customFormat="1" ht="12.75" customHeight="1">
      <c r="C451" s="5" t="s">
        <v>6065</v>
      </c>
      <c r="E451" s="5" t="s">
        <v>2091</v>
      </c>
      <c r="F451" s="5" t="s">
        <v>6066</v>
      </c>
      <c r="I451" s="5" t="s">
        <v>6067</v>
      </c>
      <c r="J451" s="5" t="s">
        <v>6068</v>
      </c>
      <c r="L451" s="5" t="s">
        <v>6069</v>
      </c>
      <c r="M451" s="6"/>
    </row>
    <row r="452" spans="3:10" s="5" customFormat="1" ht="12.75" customHeight="1">
      <c r="C452" s="5" t="s">
        <v>6070</v>
      </c>
      <c r="E452" s="5" t="s">
        <v>2342</v>
      </c>
      <c r="F452" s="5" t="s">
        <v>340</v>
      </c>
      <c r="G452" s="5">
        <v>40</v>
      </c>
      <c r="I452" s="5" t="s">
        <v>6071</v>
      </c>
      <c r="J452" s="5" t="s">
        <v>6117</v>
      </c>
    </row>
    <row r="453" spans="3:12" s="5" customFormat="1" ht="12.75" customHeight="1">
      <c r="C453" s="5" t="s">
        <v>6118</v>
      </c>
      <c r="E453" s="5" t="s">
        <v>3061</v>
      </c>
      <c r="F453" s="5" t="s">
        <v>330</v>
      </c>
      <c r="G453" s="5">
        <v>48</v>
      </c>
      <c r="J453" s="5" t="s">
        <v>6119</v>
      </c>
      <c r="L453" s="5" t="s">
        <v>6120</v>
      </c>
    </row>
    <row r="454" spans="3:11" s="5" customFormat="1" ht="12.75" customHeight="1">
      <c r="C454" s="5" t="s">
        <v>6121</v>
      </c>
      <c r="E454" s="5" t="s">
        <v>150</v>
      </c>
      <c r="F454" s="5" t="s">
        <v>340</v>
      </c>
      <c r="G454" s="5">
        <v>20</v>
      </c>
      <c r="I454" s="5" t="s">
        <v>6122</v>
      </c>
      <c r="K454" s="5" t="s">
        <v>6123</v>
      </c>
    </row>
    <row r="455" spans="3:11" s="5" customFormat="1" ht="12.75" customHeight="1">
      <c r="C455" s="5" t="s">
        <v>6124</v>
      </c>
      <c r="E455" s="5" t="s">
        <v>140</v>
      </c>
      <c r="F455" s="5" t="s">
        <v>4281</v>
      </c>
      <c r="G455" s="5" t="s">
        <v>6125</v>
      </c>
      <c r="I455" s="5" t="s">
        <v>1295</v>
      </c>
      <c r="K455" s="5" t="s">
        <v>6126</v>
      </c>
    </row>
    <row r="456" spans="3:11" s="5" customFormat="1" ht="12.75" customHeight="1">
      <c r="C456" s="5" t="s">
        <v>1727</v>
      </c>
      <c r="E456" s="5" t="s">
        <v>140</v>
      </c>
      <c r="F456" s="5" t="s">
        <v>197</v>
      </c>
      <c r="G456" s="5" t="s">
        <v>6127</v>
      </c>
      <c r="I456" s="5" t="s">
        <v>1295</v>
      </c>
      <c r="K456" s="5" t="s">
        <v>6128</v>
      </c>
    </row>
    <row r="457" spans="3:10" s="5" customFormat="1" ht="12.75" customHeight="1">
      <c r="C457" s="5" t="s">
        <v>6129</v>
      </c>
      <c r="E457" s="5" t="s">
        <v>3805</v>
      </c>
      <c r="F457" s="5" t="s">
        <v>233</v>
      </c>
      <c r="G457" s="5">
        <v>79</v>
      </c>
      <c r="J457" s="5" t="s">
        <v>6130</v>
      </c>
    </row>
    <row r="458" spans="3:11" s="5" customFormat="1" ht="12.75" customHeight="1">
      <c r="C458" s="5" t="s">
        <v>6131</v>
      </c>
      <c r="E458" s="5" t="s">
        <v>6132</v>
      </c>
      <c r="F458" s="5" t="s">
        <v>330</v>
      </c>
      <c r="G458" s="5" t="s">
        <v>5914</v>
      </c>
      <c r="K458" s="5" t="s">
        <v>6133</v>
      </c>
    </row>
    <row r="459" spans="3:11" s="5" customFormat="1" ht="12.75" customHeight="1">
      <c r="C459" s="5" t="s">
        <v>6134</v>
      </c>
      <c r="E459" s="5" t="s">
        <v>6135</v>
      </c>
      <c r="F459" s="5" t="s">
        <v>6136</v>
      </c>
      <c r="G459" s="5">
        <v>45</v>
      </c>
      <c r="I459" s="5" t="s">
        <v>6137</v>
      </c>
      <c r="J459" s="5" t="s">
        <v>6138</v>
      </c>
      <c r="K459" s="5" t="s">
        <v>6139</v>
      </c>
    </row>
    <row r="460" spans="3:11" s="5" customFormat="1" ht="12.75" customHeight="1">
      <c r="C460" s="5" t="s">
        <v>6140</v>
      </c>
      <c r="E460" s="5" t="s">
        <v>6141</v>
      </c>
      <c r="F460" s="5" t="s">
        <v>1741</v>
      </c>
      <c r="G460" s="5">
        <v>47</v>
      </c>
      <c r="I460" s="5" t="s">
        <v>6142</v>
      </c>
      <c r="K460" s="5" t="s">
        <v>227</v>
      </c>
    </row>
    <row r="461" spans="3:7" s="5" customFormat="1" ht="12.75" customHeight="1">
      <c r="C461" s="5" t="s">
        <v>6143</v>
      </c>
      <c r="E461" s="5" t="s">
        <v>6144</v>
      </c>
      <c r="F461" s="5" t="s">
        <v>6110</v>
      </c>
      <c r="G461" s="5">
        <v>80</v>
      </c>
    </row>
    <row r="462" ht="12.75">
      <c r="C462" t="s">
        <v>6187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Josette BOUGES</dc:creator>
  <cp:keywords/>
  <dc:description/>
  <cp:lastModifiedBy>Josette BOUGES</cp:lastModifiedBy>
  <dcterms:created xsi:type="dcterms:W3CDTF">2010-06-19T06:16:57Z</dcterms:created>
  <dcterms:modified xsi:type="dcterms:W3CDTF">2010-06-29T15:20:52Z</dcterms:modified>
  <cp:category/>
  <cp:version/>
  <cp:contentType/>
  <cp:contentStatus/>
</cp:coreProperties>
</file>